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615" windowWidth="28455" windowHeight="13995" activeTab="2"/>
  </bookViews>
  <sheets>
    <sheet name="Rekapitulace stavby" sheetId="1" r:id="rId1"/>
    <sheet name="001 - Rekonstrukce podlah..." sheetId="2" r:id="rId2"/>
    <sheet name="002 - Vybourání prosklené..." sheetId="3" r:id="rId3"/>
  </sheets>
  <definedNames>
    <definedName name="_xlnm._FilterDatabase" localSheetId="1" hidden="1">'001 - Rekonstrukce podlah...'!$C$124:$K$164</definedName>
    <definedName name="_xlnm._FilterDatabase" localSheetId="2" hidden="1">'002 - Vybourání prosklené...'!$C$121:$K$145</definedName>
    <definedName name="_xlnm.Print_Titles" localSheetId="1">'001 - Rekonstrukce podlah...'!$124:$124</definedName>
    <definedName name="_xlnm.Print_Titles" localSheetId="2">'002 - Vybourání prosklené...'!$121:$121</definedName>
    <definedName name="_xlnm.Print_Titles" localSheetId="0">'Rekapitulace stavby'!$92:$92</definedName>
    <definedName name="_xlnm.Print_Area" localSheetId="1">'001 - Rekonstrukce podlah...'!$C$4:$J$76,'001 - Rekonstrukce podlah...'!$C$82:$J$106,'001 - Rekonstrukce podlah...'!$C$112:$J$164</definedName>
    <definedName name="_xlnm.Print_Area" localSheetId="2">'002 - Vybourání prosklené...'!$C$4:$J$76,'002 - Vybourání prosklené...'!$C$82:$J$103,'002 - Vybourání prosklené...'!$C$109:$J$145</definedName>
    <definedName name="_xlnm.Print_Area" localSheetId="0">'Rekapitulace stavby'!$D$4:$AO$76,'Rekapitulace stavby'!$C$82:$AQ$97</definedName>
  </definedNames>
  <calcPr calcId="145621"/>
</workbook>
</file>

<file path=xl/calcChain.xml><?xml version="1.0" encoding="utf-8"?>
<calcChain xmlns="http://schemas.openxmlformats.org/spreadsheetml/2006/main">
  <c r="J37" i="3" l="1"/>
  <c r="J36" i="3"/>
  <c r="AY96" i="1"/>
  <c r="J35" i="3"/>
  <c r="AX96" i="1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BI128" i="3"/>
  <c r="BH128" i="3"/>
  <c r="BG128" i="3"/>
  <c r="BF128" i="3"/>
  <c r="T128" i="3"/>
  <c r="R128" i="3"/>
  <c r="P128" i="3"/>
  <c r="BI127" i="3"/>
  <c r="BH127" i="3"/>
  <c r="BG127" i="3"/>
  <c r="BF127" i="3"/>
  <c r="T127" i="3"/>
  <c r="R127" i="3"/>
  <c r="P127" i="3"/>
  <c r="BI126" i="3"/>
  <c r="BH126" i="3"/>
  <c r="BG126" i="3"/>
  <c r="BF126" i="3"/>
  <c r="T126" i="3"/>
  <c r="R126" i="3"/>
  <c r="P126" i="3"/>
  <c r="BI125" i="3"/>
  <c r="BH125" i="3"/>
  <c r="BG125" i="3"/>
  <c r="BF125" i="3"/>
  <c r="T125" i="3"/>
  <c r="R125" i="3"/>
  <c r="P125" i="3"/>
  <c r="F116" i="3"/>
  <c r="E114" i="3"/>
  <c r="F89" i="3"/>
  <c r="E87" i="3"/>
  <c r="J24" i="3"/>
  <c r="E24" i="3"/>
  <c r="J92" i="3" s="1"/>
  <c r="J23" i="3"/>
  <c r="J21" i="3"/>
  <c r="E21" i="3"/>
  <c r="J118" i="3" s="1"/>
  <c r="J20" i="3"/>
  <c r="J18" i="3"/>
  <c r="E18" i="3"/>
  <c r="F92" i="3" s="1"/>
  <c r="J17" i="3"/>
  <c r="J15" i="3"/>
  <c r="E15" i="3"/>
  <c r="F91" i="3" s="1"/>
  <c r="J14" i="3"/>
  <c r="J116" i="3"/>
  <c r="E7" i="3"/>
  <c r="E85" i="3"/>
  <c r="J37" i="2"/>
  <c r="J36" i="2"/>
  <c r="AY95" i="1" s="1"/>
  <c r="J35" i="2"/>
  <c r="AX95" i="1"/>
  <c r="BI164" i="2"/>
  <c r="BH164" i="2"/>
  <c r="BG164" i="2"/>
  <c r="BF164" i="2"/>
  <c r="T164" i="2"/>
  <c r="T163" i="2" s="1"/>
  <c r="R164" i="2"/>
  <c r="R163" i="2"/>
  <c r="P164" i="2"/>
  <c r="P163" i="2" s="1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3" i="2"/>
  <c r="BH143" i="2"/>
  <c r="BG143" i="2"/>
  <c r="BF143" i="2"/>
  <c r="T143" i="2"/>
  <c r="T142" i="2"/>
  <c r="R143" i="2"/>
  <c r="R142" i="2" s="1"/>
  <c r="R126" i="2" s="1"/>
  <c r="R125" i="2" s="1"/>
  <c r="P143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F119" i="2"/>
  <c r="E117" i="2"/>
  <c r="F89" i="2"/>
  <c r="E87" i="2"/>
  <c r="J24" i="2"/>
  <c r="E24" i="2"/>
  <c r="J122" i="2" s="1"/>
  <c r="J23" i="2"/>
  <c r="J21" i="2"/>
  <c r="E21" i="2"/>
  <c r="J91" i="2"/>
  <c r="J20" i="2"/>
  <c r="J18" i="2"/>
  <c r="E18" i="2"/>
  <c r="F122" i="2" s="1"/>
  <c r="J17" i="2"/>
  <c r="J15" i="2"/>
  <c r="E15" i="2"/>
  <c r="F121" i="2"/>
  <c r="J14" i="2"/>
  <c r="J119" i="2"/>
  <c r="E7" i="2"/>
  <c r="E85" i="2"/>
  <c r="L90" i="1"/>
  <c r="AM90" i="1"/>
  <c r="AM89" i="1"/>
  <c r="L89" i="1"/>
  <c r="AM87" i="1"/>
  <c r="L87" i="1"/>
  <c r="L85" i="1"/>
  <c r="L84" i="1"/>
  <c r="J162" i="2"/>
  <c r="J155" i="2"/>
  <c r="J152" i="2"/>
  <c r="BK146" i="2"/>
  <c r="BK145" i="2" s="1"/>
  <c r="J138" i="2"/>
  <c r="J130" i="2"/>
  <c r="BK157" i="2"/>
  <c r="BK153" i="2"/>
  <c r="J148" i="2"/>
  <c r="BK143" i="2"/>
  <c r="J139" i="2"/>
  <c r="BK133" i="2"/>
  <c r="BK164" i="2"/>
  <c r="BK154" i="2"/>
  <c r="J147" i="2"/>
  <c r="J134" i="2"/>
  <c r="BE134" i="2" s="1"/>
  <c r="BK139" i="3"/>
  <c r="BK134" i="3"/>
  <c r="BK144" i="3"/>
  <c r="BK133" i="3"/>
  <c r="J126" i="3"/>
  <c r="BK132" i="3"/>
  <c r="J128" i="3"/>
  <c r="BK140" i="3"/>
  <c r="J134" i="3"/>
  <c r="BK125" i="3"/>
  <c r="BK162" i="2"/>
  <c r="BK156" i="2"/>
  <c r="BK151" i="2"/>
  <c r="J141" i="2"/>
  <c r="BK136" i="2"/>
  <c r="BK128" i="2"/>
  <c r="AS94" i="1"/>
  <c r="J140" i="2"/>
  <c r="J135" i="2"/>
  <c r="BK132" i="2"/>
  <c r="J160" i="2"/>
  <c r="J151" i="2"/>
  <c r="J143" i="2"/>
  <c r="BK135" i="2"/>
  <c r="J138" i="3"/>
  <c r="BK131" i="3"/>
  <c r="J140" i="3"/>
  <c r="BK130" i="3"/>
  <c r="J144" i="3"/>
  <c r="J130" i="3"/>
  <c r="BK141" i="3"/>
  <c r="BK136" i="3"/>
  <c r="J132" i="3"/>
  <c r="BK161" i="2"/>
  <c r="BK160" i="2"/>
  <c r="BK159" i="2" s="1"/>
  <c r="J159" i="2" s="1"/>
  <c r="J104" i="2" s="1"/>
  <c r="J154" i="2"/>
  <c r="BK150" i="2"/>
  <c r="BK139" i="2"/>
  <c r="BK129" i="2"/>
  <c r="J157" i="2"/>
  <c r="BK152" i="2"/>
  <c r="J146" i="2"/>
  <c r="BK138" i="2"/>
  <c r="BK137" i="2" s="1"/>
  <c r="J128" i="2"/>
  <c r="J156" i="2"/>
  <c r="BK149" i="2"/>
  <c r="BK140" i="2"/>
  <c r="J133" i="2"/>
  <c r="J136" i="3"/>
  <c r="J127" i="3"/>
  <c r="BK138" i="3"/>
  <c r="BK127" i="3"/>
  <c r="BK124" i="3" s="1"/>
  <c r="J141" i="3"/>
  <c r="J125" i="3"/>
  <c r="J139" i="3"/>
  <c r="J133" i="3"/>
  <c r="J161" i="2"/>
  <c r="J158" i="2"/>
  <c r="J153" i="2"/>
  <c r="BK148" i="2"/>
  <c r="J132" i="2"/>
  <c r="BE132" i="2" s="1"/>
  <c r="J164" i="2"/>
  <c r="BK155" i="2"/>
  <c r="J149" i="2"/>
  <c r="BK147" i="2"/>
  <c r="J136" i="2"/>
  <c r="BK134" i="2"/>
  <c r="J129" i="2"/>
  <c r="BK158" i="2"/>
  <c r="J150" i="2"/>
  <c r="BK141" i="2"/>
  <c r="BK130" i="2"/>
  <c r="J135" i="3"/>
  <c r="BK145" i="3"/>
  <c r="BK135" i="3"/>
  <c r="BK128" i="3"/>
  <c r="J145" i="3"/>
  <c r="J131" i="3"/>
  <c r="BK126" i="3"/>
  <c r="P127" i="2"/>
  <c r="P131" i="2"/>
  <c r="R145" i="2"/>
  <c r="R124" i="3"/>
  <c r="P129" i="3"/>
  <c r="R137" i="3"/>
  <c r="T127" i="2"/>
  <c r="T131" i="2"/>
  <c r="T137" i="2"/>
  <c r="R159" i="2"/>
  <c r="BK129" i="3"/>
  <c r="J129" i="3"/>
  <c r="J99" i="3" s="1"/>
  <c r="BK137" i="3"/>
  <c r="J137" i="3" s="1"/>
  <c r="J100" i="3" s="1"/>
  <c r="P143" i="3"/>
  <c r="P142" i="3"/>
  <c r="R127" i="2"/>
  <c r="R131" i="2"/>
  <c r="R137" i="2"/>
  <c r="T145" i="2"/>
  <c r="P159" i="2"/>
  <c r="T124" i="3"/>
  <c r="R129" i="3"/>
  <c r="T137" i="3"/>
  <c r="R143" i="3"/>
  <c r="R142" i="3" s="1"/>
  <c r="BK127" i="2"/>
  <c r="J127" i="2" s="1"/>
  <c r="J98" i="2" s="1"/>
  <c r="P137" i="2"/>
  <c r="P145" i="2"/>
  <c r="P144" i="2"/>
  <c r="T159" i="2"/>
  <c r="P124" i="3"/>
  <c r="T129" i="3"/>
  <c r="P137" i="3"/>
  <c r="BK143" i="3"/>
  <c r="BK142" i="3"/>
  <c r="J142" i="3"/>
  <c r="J101" i="3"/>
  <c r="T143" i="3"/>
  <c r="T142" i="3"/>
  <c r="BK163" i="2"/>
  <c r="J163" i="2"/>
  <c r="J105" i="2" s="1"/>
  <c r="BK142" i="2"/>
  <c r="J142" i="2"/>
  <c r="J101" i="2"/>
  <c r="E112" i="3"/>
  <c r="J119" i="3"/>
  <c r="BE128" i="3"/>
  <c r="BE130" i="3"/>
  <c r="BE145" i="3"/>
  <c r="J91" i="3"/>
  <c r="F118" i="3"/>
  <c r="BE125" i="3"/>
  <c r="BE126" i="3"/>
  <c r="BE134" i="3"/>
  <c r="BE135" i="3"/>
  <c r="BE136" i="3"/>
  <c r="BE138" i="3"/>
  <c r="BE139" i="3"/>
  <c r="BE144" i="3"/>
  <c r="F119" i="3"/>
  <c r="BE131" i="3"/>
  <c r="BE140" i="3"/>
  <c r="BE127" i="3"/>
  <c r="BE132" i="3"/>
  <c r="BE133" i="3"/>
  <c r="BE141" i="3"/>
  <c r="F91" i="2"/>
  <c r="E115" i="2"/>
  <c r="J121" i="2"/>
  <c r="BE129" i="2"/>
  <c r="BE133" i="2"/>
  <c r="BE136" i="2"/>
  <c r="BE143" i="2"/>
  <c r="BE146" i="2"/>
  <c r="BE148" i="2"/>
  <c r="BE153" i="2"/>
  <c r="BE157" i="2"/>
  <c r="BE158" i="2"/>
  <c r="J89" i="2"/>
  <c r="F92" i="2"/>
  <c r="BE135" i="2"/>
  <c r="BE138" i="2"/>
  <c r="BE139" i="2"/>
  <c r="BE147" i="2"/>
  <c r="BE149" i="2"/>
  <c r="BE151" i="2"/>
  <c r="BE152" i="2"/>
  <c r="BE154" i="2"/>
  <c r="BE164" i="2"/>
  <c r="J92" i="2"/>
  <c r="BE128" i="2"/>
  <c r="BE130" i="2"/>
  <c r="BE140" i="2"/>
  <c r="BE141" i="2"/>
  <c r="BE150" i="2"/>
  <c r="BE155" i="2"/>
  <c r="BE156" i="2"/>
  <c r="BE160" i="2"/>
  <c r="BE161" i="2"/>
  <c r="BE162" i="2"/>
  <c r="F34" i="2"/>
  <c r="BA95" i="1" s="1"/>
  <c r="F37" i="3"/>
  <c r="BD96" i="1" s="1"/>
  <c r="F36" i="3"/>
  <c r="BC96" i="1" s="1"/>
  <c r="F35" i="3"/>
  <c r="BB96" i="1" s="1"/>
  <c r="J34" i="3"/>
  <c r="AW96" i="1" s="1"/>
  <c r="AT96" i="1" s="1"/>
  <c r="F34" i="3"/>
  <c r="BA96" i="1" s="1"/>
  <c r="T144" i="2"/>
  <c r="P123" i="3"/>
  <c r="P122" i="3"/>
  <c r="AU96" i="1" s="1"/>
  <c r="T123" i="3"/>
  <c r="T122" i="3" s="1"/>
  <c r="T126" i="2"/>
  <c r="R123" i="3"/>
  <c r="R122" i="3" s="1"/>
  <c r="R144" i="2"/>
  <c r="P126" i="2"/>
  <c r="P125" i="2" s="1"/>
  <c r="AU95" i="1" s="1"/>
  <c r="J143" i="3"/>
  <c r="J102" i="3" s="1"/>
  <c r="F33" i="3"/>
  <c r="AZ96" i="1"/>
  <c r="J33" i="3"/>
  <c r="AV96" i="1"/>
  <c r="BK131" i="2" l="1"/>
  <c r="J131" i="2" s="1"/>
  <c r="J99" i="2" s="1"/>
  <c r="F36" i="2"/>
  <c r="BC95" i="1" s="1"/>
  <c r="BC94" i="1" s="1"/>
  <c r="J34" i="2"/>
  <c r="AW95" i="1" s="1"/>
  <c r="J33" i="2"/>
  <c r="AV95" i="1" s="1"/>
  <c r="F35" i="2"/>
  <c r="BB95" i="1" s="1"/>
  <c r="BB94" i="1" s="1"/>
  <c r="AX94" i="1" s="1"/>
  <c r="F37" i="2"/>
  <c r="BD95" i="1" s="1"/>
  <c r="BD94" i="1" s="1"/>
  <c r="W33" i="1" s="1"/>
  <c r="F33" i="2"/>
  <c r="AZ95" i="1" s="1"/>
  <c r="AZ94" i="1" s="1"/>
  <c r="J89" i="3"/>
  <c r="BK126" i="2"/>
  <c r="J137" i="2"/>
  <c r="J100" i="2" s="1"/>
  <c r="AU94" i="1"/>
  <c r="BA94" i="1"/>
  <c r="W31" i="1"/>
  <c r="T125" i="2"/>
  <c r="BK123" i="3"/>
  <c r="J124" i="3"/>
  <c r="J98" i="3" s="1"/>
  <c r="J145" i="2"/>
  <c r="J103" i="2" s="1"/>
  <c r="BK144" i="2"/>
  <c r="J144" i="2" s="1"/>
  <c r="J102" i="2" s="1"/>
  <c r="AT95" i="1" l="1"/>
  <c r="AV94" i="1"/>
  <c r="AK29" i="1" s="1"/>
  <c r="W29" i="1"/>
  <c r="J123" i="3"/>
  <c r="J97" i="3" s="1"/>
  <c r="BK122" i="3"/>
  <c r="J122" i="3" s="1"/>
  <c r="BK125" i="2"/>
  <c r="J125" i="2" s="1"/>
  <c r="J126" i="2"/>
  <c r="J97" i="2" s="1"/>
  <c r="AW94" i="1"/>
  <c r="W30" i="1"/>
  <c r="W32" i="1"/>
  <c r="AY94" i="1"/>
  <c r="AK30" i="1" l="1"/>
  <c r="AT94" i="1"/>
  <c r="J96" i="3"/>
  <c r="J30" i="3"/>
  <c r="J96" i="2"/>
  <c r="J30" i="2"/>
  <c r="J39" i="2" l="1"/>
  <c r="AG95" i="1"/>
  <c r="AG96" i="1"/>
  <c r="AN96" i="1" s="1"/>
  <c r="J39" i="3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<sst xmlns="http://schemas.openxmlformats.org/spreadsheetml/2006/main" count="1120" uniqueCount="298">
  <si>
    <t>Export Komplet</t>
  </si>
  <si>
    <t/>
  </si>
  <si>
    <t>2.0</t>
  </si>
  <si>
    <t>False</t>
  </si>
  <si>
    <t>{8c48662d-21f0-415d-b2f6-17e0fea3bbc3}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</si>
  <si>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</si>
  <si>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</si>
  <si>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</si>
  <si>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</si>
  <si>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</si>
  <si>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</si>
  <si>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</si>
  <si>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</si>
  <si>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</si>
  <si>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Rekonstrukce podlah</t>
  </si>
  <si>
    <t>KSO:</t>
  </si>
  <si>
    <t>CC-CZ:</t>
  </si>
  <si>
    <t>Místo:</t>
  </si>
  <si>
    <t>Karviná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</si>
  <si>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</si>
  <si>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</si>
  <si>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</si>
  <si>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</si>
  <si>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</si>
  <si>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</si>
  <si>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</si>
  <si>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</si>
  <si>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</si>
  <si>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</si>
  <si>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</si>
  <si>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</si>
  <si>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</si>
  <si>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</si>
  <si>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</si>
  <si>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</si>
  <si>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</si>
  <si>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</si>
  <si>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</si>
  <si>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</si>
  <si>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</si>
  <si>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</si>
  <si>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</si>
  <si>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</si>
  <si>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</si>
  <si>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</si>
  <si>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</si>
  <si>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</si>
  <si>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</si>
  <si>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</si>
  <si>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</si>
  <si>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</si>
  <si>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</si>
  <si>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</si>
  <si>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</si>
  <si>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</si>
  <si>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</si>
  <si>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</si>
  <si>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</si>
  <si>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</si>
  <si>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</si>
  <si>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</si>
  <si>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</si>
  <si>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</si>
  <si>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</si>
  <si>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</si>
  <si>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</si>
  <si>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</si>
  <si>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</si>
  <si>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</si>
  <si>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</si>
  <si>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</si>
  <si>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</si>
  <si>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</si>
  <si>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</si>
  <si>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</si>
  <si>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 xml:space="preserve">Rekonstrukce podlah  místnosti  - 001,002,007,008  </t>
  </si>
  <si>
    <t>STA</t>
  </si>
  <si>
    <t>1</t>
  </si>
  <si>
    <t>{2934a285-df3e-47f5-b1dd-3825e1f619a1}</t>
  </si>
  <si>
    <t>2</t>
  </si>
  <si>
    <t>002</t>
  </si>
  <si>
    <t>Vybourání prosklené stěny mezi místnosti 002 a 007</t>
  </si>
  <si>
    <t>{39e0aedb-ed13-4e6d-bdf3-196d18cd1dd9}</t>
  </si>
  <si>
    <t>KRYCÍ LIST SOUPISU PRACÍ</t>
  </si>
  <si>
    <t>Objekt:</t>
  </si>
  <si>
    <t xml:space="preserve">001 - Rekonstrukce podlah  místnosti  - 001,002,007,008 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</si>
  <si>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</si>
  <si>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</si>
  <si>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</si>
  <si>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</si>
  <si>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</si>
  <si>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</si>
  <si>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</si>
  <si>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</si>
  <si>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</si>
  <si>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</si>
  <si>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</si>
  <si>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771 - Podlahy z dlaždic</t>
  </si>
  <si>
    <t xml:space="preserve">    776 - Podlahy povlakové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</si>
  <si>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</si>
  <si>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</si>
  <si>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</si>
  <si>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</si>
  <si>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</si>
  <si>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</si>
  <si>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</si>
  <si>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</si>
  <si>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</si>
  <si>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</si>
  <si>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</si>
  <si>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</si>
  <si>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</si>
  <si>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</si>
  <si>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</si>
  <si>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</si>
  <si>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</si>
  <si>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</si>
  <si>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</si>
  <si>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</si>
  <si>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612325111</t>
  </si>
  <si>
    <t>Vápenocementová hladká omítka rýh ve stěnách šířky do 150 mm</t>
  </si>
  <si>
    <t>m2</t>
  </si>
  <si>
    <t>4</t>
  </si>
  <si>
    <t>-727322795</t>
  </si>
  <si>
    <t>619991001</t>
  </si>
  <si>
    <t>Zakrytí podlah fólií přilepenou lepící páskou</t>
  </si>
  <si>
    <t>85891499</t>
  </si>
  <si>
    <t>3</t>
  </si>
  <si>
    <t>619995001</t>
  </si>
  <si>
    <t>Začištění omítek kolem oken, dveří, podlah nebo obkladů</t>
  </si>
  <si>
    <t>m</t>
  </si>
  <si>
    <t>-1552297577</t>
  </si>
  <si>
    <t>9</t>
  </si>
  <si>
    <t>Ostatní konstrukce a práce, bourání</t>
  </si>
  <si>
    <t>952901111</t>
  </si>
  <si>
    <t>Vyčištění budov bytové a občanské výstavby při výšce podlaží do 4 m</t>
  </si>
  <si>
    <t>-2023614341</t>
  </si>
  <si>
    <t>5</t>
  </si>
  <si>
    <t>965046111</t>
  </si>
  <si>
    <t>Broušení stávajících betonových podlah úběr do 3 mm</t>
  </si>
  <si>
    <t>-1653687822</t>
  </si>
  <si>
    <t>965046119</t>
  </si>
  <si>
    <t>Příplatek k broušení stávajících betonových podlah za každý další 1 mm úběru</t>
  </si>
  <si>
    <t>68900956</t>
  </si>
  <si>
    <t>7</t>
  </si>
  <si>
    <t>965081223</t>
  </si>
  <si>
    <t>Bourání podlah z dlaždic keramických  tl přes 10 mm plochy přes 1 m2</t>
  </si>
  <si>
    <t>-974328735</t>
  </si>
  <si>
    <t>8</t>
  </si>
  <si>
    <t>965081611</t>
  </si>
  <si>
    <t>Odsekání soklíků rovných</t>
  </si>
  <si>
    <t>-323933651</t>
  </si>
  <si>
    <t>997</t>
  </si>
  <si>
    <t>Přesun sutě</t>
  </si>
  <si>
    <t>997013211</t>
  </si>
  <si>
    <t>Vnitrostaveništní doprava suti a vybouraných hmot pro budovy v do 6 m ručně</t>
  </si>
  <si>
    <t>t</t>
  </si>
  <si>
    <t>-2060993073</t>
  </si>
  <si>
    <t>10</t>
  </si>
  <si>
    <t>997013501</t>
  </si>
  <si>
    <t>Odvoz suti a vybouraných hmot na skládku nebo meziskládku do 1 km se složením</t>
  </si>
  <si>
    <t>1962553037</t>
  </si>
  <si>
    <t>11</t>
  </si>
  <si>
    <t>997013509</t>
  </si>
  <si>
    <t>Příplatek k odvozu suti a vybouraných hmot na skládku ZKD 1 km přes 1 km</t>
  </si>
  <si>
    <t>-744513635</t>
  </si>
  <si>
    <t>12</t>
  </si>
  <si>
    <t>997013631</t>
  </si>
  <si>
    <t>Poplatek za uložení na skládce (skládkovné) stavebního odpadu směsného kód odpadu 17 09 04</t>
  </si>
  <si>
    <t>-499748349</t>
  </si>
  <si>
    <t>998</t>
  </si>
  <si>
    <t>Přesun hmot</t>
  </si>
  <si>
    <t>13</t>
  </si>
  <si>
    <t>998018001</t>
  </si>
  <si>
    <t>Přesun hmot ruční pro budovy v do 6 m</t>
  </si>
  <si>
    <t>-239910049</t>
  </si>
  <si>
    <t>PSV</t>
  </si>
  <si>
    <t>Práce a dodávky PSV</t>
  </si>
  <si>
    <t>771</t>
  </si>
  <si>
    <t>Podlahy z dlaždic</t>
  </si>
  <si>
    <t>14</t>
  </si>
  <si>
    <t>771111011</t>
  </si>
  <si>
    <t>Vysátí podkladu před pokládkou dlažby</t>
  </si>
  <si>
    <t>16</t>
  </si>
  <si>
    <t>1306065284</t>
  </si>
  <si>
    <t>771121011</t>
  </si>
  <si>
    <t>Nátěr penetrační na podlahu</t>
  </si>
  <si>
    <t>944235524</t>
  </si>
  <si>
    <t>771151022</t>
  </si>
  <si>
    <t>Samonivelační stěrka podlah pevnosti 30 MPa tl 5 mm</t>
  </si>
  <si>
    <t>-1099233479</t>
  </si>
  <si>
    <t>17</t>
  </si>
  <si>
    <t>771151026</t>
  </si>
  <si>
    <t>Samonivelační stěrka podlah pevnosti 30 MPa tl do 15 mm</t>
  </si>
  <si>
    <t>651205506</t>
  </si>
  <si>
    <t>18</t>
  </si>
  <si>
    <t>771161011</t>
  </si>
  <si>
    <t>Montáž profilu dilatační spáry bez izolace v rovině dlažby</t>
  </si>
  <si>
    <t>-1121779814</t>
  </si>
  <si>
    <t>19</t>
  </si>
  <si>
    <t>M</t>
  </si>
  <si>
    <t>59054164</t>
  </si>
  <si>
    <t>profil dilatační s bočními díly z PVC/CPE tl 10mm</t>
  </si>
  <si>
    <t>32</t>
  </si>
  <si>
    <t>-367386795</t>
  </si>
  <si>
    <t>20</t>
  </si>
  <si>
    <t>771474113</t>
  </si>
  <si>
    <t>Montáž soklů z dlaždic keramických rovných flexibilní lepidlo v do 120 mm</t>
  </si>
  <si>
    <t>1109154570</t>
  </si>
  <si>
    <t>59761009</t>
  </si>
  <si>
    <t>sokl-dlažba keramická slinutá hladká do interiéru i exteriéru 600x95mm</t>
  </si>
  <si>
    <t>kus</t>
  </si>
  <si>
    <t>466768483</t>
  </si>
  <si>
    <t>22</t>
  </si>
  <si>
    <t>771574262</t>
  </si>
  <si>
    <t>Montáž podlah keramických velkoformát pro mechanické zatížení protiskluzných lepených flexibilním lepidlem do 6 ks/ m2</t>
  </si>
  <si>
    <t>686683137</t>
  </si>
  <si>
    <t>23</t>
  </si>
  <si>
    <t>59761420</t>
  </si>
  <si>
    <t>dlažba velkoformátová keramická slinutá protiskluzná do interiéru i exteriéru pro vysoké mechanické namáhání přes 4 do 6ks/m2</t>
  </si>
  <si>
    <t>1501936055</t>
  </si>
  <si>
    <t>24</t>
  </si>
  <si>
    <t>771591112</t>
  </si>
  <si>
    <t>Izolace pod dlažbu nátěrem nebo stěrkou ve dvou vrstvách</t>
  </si>
  <si>
    <t>2076936494</t>
  </si>
  <si>
    <t>25</t>
  </si>
  <si>
    <t>998771101</t>
  </si>
  <si>
    <t>Přesun hmot tonážní pro podlahy z dlaždic v objektech v do 6 m</t>
  </si>
  <si>
    <t>1815906485</t>
  </si>
  <si>
    <t>26</t>
  </si>
  <si>
    <t>998771181</t>
  </si>
  <si>
    <t>Příplatek k přesunu hmot tonážní 771 prováděný bez použití mechanizace</t>
  </si>
  <si>
    <t>2036386839</t>
  </si>
  <si>
    <t>776</t>
  </si>
  <si>
    <t>Podlahy povlakové</t>
  </si>
  <si>
    <t>27</t>
  </si>
  <si>
    <t>776111116</t>
  </si>
  <si>
    <t>Odstranění zbytků lepidla z podkladu povlakových podlah broušením</t>
  </si>
  <si>
    <t>-323068137</t>
  </si>
  <si>
    <t>28</t>
  </si>
  <si>
    <t>776201812</t>
  </si>
  <si>
    <t>Demontáž lepených povlakových podlah s podložkou ručně</t>
  </si>
  <si>
    <t>-933200004</t>
  </si>
  <si>
    <t>29</t>
  </si>
  <si>
    <t>776410811</t>
  </si>
  <si>
    <t>Odstranění soklíků a lišt pryžových nebo plastových</t>
  </si>
  <si>
    <t>-1216546970</t>
  </si>
  <si>
    <t>HZS</t>
  </si>
  <si>
    <t>Hodinové zúčtovací sazby</t>
  </si>
  <si>
    <t>30</t>
  </si>
  <si>
    <t>HZS2212</t>
  </si>
  <si>
    <t>Hodinová zúčtovací sazba instalatér odborný</t>
  </si>
  <si>
    <t>hod</t>
  </si>
  <si>
    <t>512</t>
  </si>
  <si>
    <t>1976679959</t>
  </si>
  <si>
    <t>002 - Vybourání prosklené stěny mezi místnosti 002 a 007</t>
  </si>
  <si>
    <t xml:space="preserve">    763 - Konstrukce suché výstavby</t>
  </si>
  <si>
    <t>611325121</t>
  </si>
  <si>
    <t>Vápenocementová štuková omítka rýh ve stropech šířky do 150 mm</t>
  </si>
  <si>
    <t>507450076</t>
  </si>
  <si>
    <t>612325121</t>
  </si>
  <si>
    <t>Vápenocementová štuková omítka rýh ve stěnách šířky do 150 mm</t>
  </si>
  <si>
    <t>29075882</t>
  </si>
  <si>
    <t>-13527973</t>
  </si>
  <si>
    <t>632450124</t>
  </si>
  <si>
    <t>Vyrovnávací cementový potěr tl do 50 mm ze suchých směsí provedený v pásu</t>
  </si>
  <si>
    <t>662144150</t>
  </si>
  <si>
    <t>946112112</t>
  </si>
  <si>
    <t>Montáž pojízdných věží trubkových/dílcových š do 1,6 m dl do 3,2 m v do 2,5 m</t>
  </si>
  <si>
    <t>329635618</t>
  </si>
  <si>
    <t>946112212</t>
  </si>
  <si>
    <t>Příplatek k pojízdným věžím š do 1,6 m dl do 3,2 m v do 2,5 m za první a ZKD den použití</t>
  </si>
  <si>
    <t>-590338143</t>
  </si>
  <si>
    <t>946112812</t>
  </si>
  <si>
    <t>Demontáž pojízdných věží trubkových/dílcových š do 1,6 m dl do 3,2 m v do 2,5 m</t>
  </si>
  <si>
    <t>954688364</t>
  </si>
  <si>
    <t>-1111533006</t>
  </si>
  <si>
    <t>967031142</t>
  </si>
  <si>
    <t>Přisekání rovných ostění v cihelném zdivu na MC</t>
  </si>
  <si>
    <t>-1861004755</t>
  </si>
  <si>
    <t>968072641</t>
  </si>
  <si>
    <t>Vybourání kovových stěn kromě výkladních</t>
  </si>
  <si>
    <t>-1667854802</t>
  </si>
  <si>
    <t>975021211</t>
  </si>
  <si>
    <t>Podchycení stropní konstrukce</t>
  </si>
  <si>
    <t>766372633</t>
  </si>
  <si>
    <t>636424633</t>
  </si>
  <si>
    <t>1477628024</t>
  </si>
  <si>
    <t>-2013823621</t>
  </si>
  <si>
    <t>2140777101</t>
  </si>
  <si>
    <t>763</t>
  </si>
  <si>
    <t>Konstrukce suché výstavby</t>
  </si>
  <si>
    <t>763001</t>
  </si>
  <si>
    <t>Demontáž a zpětná montáž  sdk podhledů</t>
  </si>
  <si>
    <t>-2026611848</t>
  </si>
  <si>
    <t>763002</t>
  </si>
  <si>
    <t>Dodávka a montáž  kufru včetně nosné  konstrukce</t>
  </si>
  <si>
    <t>-424155734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</si>
</sst>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indexed="55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indexed="56"/>
      <name val="Arial CE"/>
    </font>
    <font>
      <sz val="10"/>
      <color indexed="56"/>
      <name val="Arial CE"/>
    </font>
    <font>
      <sz val="8"/>
      <color indexed="56"/>
      <name val="Arial CE"/>
    </font>
    <font>
      <sz val="8"/>
      <color indexed="9"/>
      <name val="Arial CE"/>
    </font>
    <font>
      <sz val="8"/>
      <color indexed="48"/>
      <name val="Arial CE"/>
    </font>
    <font>
      <b/>
      <sz val="14"/>
      <name val="Arial CE"/>
    </font>
    <font>
      <b/>
      <sz val="10"/>
      <name val="Arial CE"/>
    </font>
    <font>
      <b/>
      <sz val="10"/>
      <color indexed="55"/>
      <name val="Arial CE"/>
    </font>
    <font>
      <b/>
      <sz val="10"/>
      <color indexed="63"/>
      <name val="Arial CE"/>
    </font>
    <font>
      <sz val="12"/>
      <color indexed="55"/>
      <name val="Arial CE"/>
    </font>
    <font>
      <sz val="8"/>
      <color indexed="55"/>
      <name val="Arial CE"/>
    </font>
    <font>
      <sz val="9"/>
      <name val="Arial CE"/>
    </font>
    <font>
      <sz val="9"/>
      <color indexed="55"/>
      <name val="Arial CE"/>
    </font>
    <font>
      <b/>
      <sz val="12"/>
      <color indexed="16"/>
      <name val="Arial CE"/>
    </font>
    <font>
      <sz val="12"/>
      <name val="Arial CE"/>
    </font>
    <font>
      <sz val="18"/>
      <color indexed="12"/>
      <name val="Wingdings 2"/>
    </font>
    <font>
      <b/>
      <sz val="11"/>
      <color indexed="56"/>
      <name val="Arial CE"/>
    </font>
    <font>
      <sz val="11"/>
      <color indexed="56"/>
      <name val="Arial CE"/>
    </font>
    <font>
      <sz val="11"/>
      <color indexed="55"/>
      <name val="Arial CE"/>
    </font>
    <font>
      <sz val="10"/>
      <color indexed="48"/>
      <name val="Arial CE"/>
    </font>
    <font>
      <b/>
      <sz val="12"/>
      <color indexed="16"/>
      <name val="Arial CE"/>
    </font>
    <font>
      <sz val="8"/>
      <color indexed="16"/>
      <name val="Arial CE"/>
    </font>
    <font>
      <b/>
      <sz val="8"/>
      <name val="Arial CE"/>
    </font>
    <font>
      <i/>
      <sz val="9"/>
      <color indexed="12"/>
      <name val="Arial CE"/>
    </font>
    <font>
      <i/>
      <sz val="8"/>
      <color indexed="12"/>
      <name val="Arial CE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7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7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0" xfId="0" applyNumberFormat="1" applyFont="1" applyBorder="1" applyAlignment="1"/>
    <xf numFmtId="166" fontId="27" fillId="0" borderId="11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7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2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166" fontId="18" fillId="0" borderId="19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7" fillId="2" borderId="7" xfId="0" applyFont="1" applyFill="1" applyBorder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025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049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3073" name="Picture 1">
          <a:hlinkClick xmlns:r="http://schemas.openxmlformats.org/officeDocument/2006/relationships" r:id="rId1" tooltip="http://www.pro-rozpocty.cz/software-a-data/kros-4-ocenovani-a-rizeni-stavebni-vyroby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opLeftCell="A76" workbookViewId="0">
      <selection activeCell="X11" sqref="X11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 customWidth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62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1:74" ht="12" customHeight="1">
      <c r="B5" s="16"/>
      <c r="D5" s="19" t="s">
        <v>12</v>
      </c>
      <c r="K5" s="191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R5" s="16"/>
      <c r="BS5" s="13" t="s">
        <v>6</v>
      </c>
    </row>
    <row r="6" spans="1:74" ht="36.950000000000003" customHeight="1">
      <c r="B6" s="16"/>
      <c r="D6" s="21" t="s">
        <v>13</v>
      </c>
      <c r="K6" s="192" t="s">
        <v>14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161"/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22</v>
      </c>
      <c r="AK14" s="22" t="s">
        <v>23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25</v>
      </c>
      <c r="AK16" s="22" t="s">
        <v>21</v>
      </c>
      <c r="AN16" s="20" t="s">
        <v>1</v>
      </c>
      <c r="AR16" s="16"/>
      <c r="BS16" s="13" t="s">
        <v>3</v>
      </c>
    </row>
    <row r="17" spans="1:71" ht="18.399999999999999" customHeight="1">
      <c r="B17" s="16"/>
      <c r="E17" s="20" t="s">
        <v>22</v>
      </c>
      <c r="AK17" s="22" t="s">
        <v>23</v>
      </c>
      <c r="AN17" s="20" t="s">
        <v>1</v>
      </c>
      <c r="AR17" s="16"/>
      <c r="BS17" s="13" t="s">
        <v>26</v>
      </c>
    </row>
    <row r="18" spans="1:71" ht="6.95" customHeight="1">
      <c r="B18" s="16"/>
      <c r="AR18" s="16"/>
      <c r="BS18" s="13" t="s">
        <v>6</v>
      </c>
    </row>
    <row r="19" spans="1:71" ht="12" customHeight="1">
      <c r="B19" s="16"/>
      <c r="D19" s="22" t="s">
        <v>27</v>
      </c>
      <c r="AK19" s="22" t="s">
        <v>21</v>
      </c>
      <c r="AN19" s="20" t="s">
        <v>1</v>
      </c>
      <c r="AR19" s="16"/>
      <c r="BS19" s="13" t="s">
        <v>6</v>
      </c>
    </row>
    <row r="20" spans="1:71" ht="18.399999999999999" customHeight="1">
      <c r="B20" s="16"/>
      <c r="E20" s="20" t="s">
        <v>22</v>
      </c>
      <c r="AK20" s="22" t="s">
        <v>23</v>
      </c>
      <c r="AN20" s="20" t="s">
        <v>1</v>
      </c>
      <c r="AR20" s="16"/>
      <c r="BS20" s="13" t="s">
        <v>26</v>
      </c>
    </row>
    <row r="21" spans="1:71" ht="6.95" customHeight="1">
      <c r="B21" s="16"/>
      <c r="AR21" s="16"/>
    </row>
    <row r="22" spans="1:71" ht="12" customHeight="1">
      <c r="B22" s="16"/>
      <c r="D22" s="22" t="s">
        <v>28</v>
      </c>
      <c r="AR22" s="16"/>
    </row>
    <row r="23" spans="1:71" ht="16.5" customHeight="1">
      <c r="B23" s="16"/>
      <c r="E23" s="193" t="s">
        <v>1</v>
      </c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R23" s="16"/>
    </row>
    <row r="24" spans="1:71" ht="6.95" customHeight="1">
      <c r="B24" s="16"/>
      <c r="AR24" s="16"/>
    </row>
    <row r="25" spans="1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1:71" s="1" customFormat="1" ht="25.9" customHeight="1">
      <c r="A26" s="25"/>
      <c r="B26" s="26"/>
      <c r="C26" s="25"/>
      <c r="D26" s="27" t="s">
        <v>29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94">
        <f>ROUND(AG94,2)</f>
        <v>0</v>
      </c>
      <c r="AL26" s="195"/>
      <c r="AM26" s="195"/>
      <c r="AN26" s="195"/>
      <c r="AO26" s="195"/>
      <c r="AP26" s="25"/>
      <c r="AQ26" s="25"/>
      <c r="AR26" s="26"/>
      <c r="BE26" s="25"/>
    </row>
    <row r="27" spans="1:71" s="1" customFormat="1" ht="6.95" customHeight="1">
      <c r="A27" s="25"/>
      <c r="B27" s="2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6"/>
      <c r="BE27" s="25"/>
    </row>
    <row r="28" spans="1:71" s="1" customFormat="1" ht="12.75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190" t="s">
        <v>30</v>
      </c>
      <c r="M28" s="190"/>
      <c r="N28" s="190"/>
      <c r="O28" s="190"/>
      <c r="P28" s="190"/>
      <c r="Q28" s="25"/>
      <c r="R28" s="25"/>
      <c r="S28" s="25"/>
      <c r="T28" s="25"/>
      <c r="U28" s="25"/>
      <c r="V28" s="25"/>
      <c r="W28" s="190" t="s">
        <v>31</v>
      </c>
      <c r="X28" s="190"/>
      <c r="Y28" s="190"/>
      <c r="Z28" s="190"/>
      <c r="AA28" s="190"/>
      <c r="AB28" s="190"/>
      <c r="AC28" s="190"/>
      <c r="AD28" s="190"/>
      <c r="AE28" s="190"/>
      <c r="AF28" s="25"/>
      <c r="AG28" s="25"/>
      <c r="AH28" s="25"/>
      <c r="AI28" s="25"/>
      <c r="AJ28" s="25"/>
      <c r="AK28" s="190" t="s">
        <v>32</v>
      </c>
      <c r="AL28" s="190"/>
      <c r="AM28" s="190"/>
      <c r="AN28" s="190"/>
      <c r="AO28" s="190"/>
      <c r="AP28" s="25"/>
      <c r="AQ28" s="25"/>
      <c r="AR28" s="26"/>
      <c r="BE28" s="25"/>
    </row>
    <row r="29" spans="1:71" s="2" customFormat="1" ht="14.45" customHeight="1">
      <c r="B29" s="30"/>
      <c r="D29" s="22" t="s">
        <v>33</v>
      </c>
      <c r="F29" s="22" t="s">
        <v>34</v>
      </c>
      <c r="L29" s="177">
        <v>0.21</v>
      </c>
      <c r="M29" s="176"/>
      <c r="N29" s="176"/>
      <c r="O29" s="176"/>
      <c r="P29" s="176"/>
      <c r="W29" s="175">
        <f>ROUND(AZ94, 2)</f>
        <v>0</v>
      </c>
      <c r="X29" s="176"/>
      <c r="Y29" s="176"/>
      <c r="Z29" s="176"/>
      <c r="AA29" s="176"/>
      <c r="AB29" s="176"/>
      <c r="AC29" s="176"/>
      <c r="AD29" s="176"/>
      <c r="AE29" s="176"/>
      <c r="AK29" s="175">
        <f>ROUND(AV94, 2)</f>
        <v>0</v>
      </c>
      <c r="AL29" s="176"/>
      <c r="AM29" s="176"/>
      <c r="AN29" s="176"/>
      <c r="AO29" s="176"/>
      <c r="AR29" s="30"/>
    </row>
    <row r="30" spans="1:71" s="2" customFormat="1" ht="14.45" customHeight="1">
      <c r="B30" s="30"/>
      <c r="F30" s="22" t="s">
        <v>35</v>
      </c>
      <c r="L30" s="177">
        <v>0.15</v>
      </c>
      <c r="M30" s="176"/>
      <c r="N30" s="176"/>
      <c r="O30" s="176"/>
      <c r="P30" s="176"/>
      <c r="W30" s="175">
        <f>ROUND(BA94, 2)</f>
        <v>0</v>
      </c>
      <c r="X30" s="176"/>
      <c r="Y30" s="176"/>
      <c r="Z30" s="176"/>
      <c r="AA30" s="176"/>
      <c r="AB30" s="176"/>
      <c r="AC30" s="176"/>
      <c r="AD30" s="176"/>
      <c r="AE30" s="176"/>
      <c r="AK30" s="175">
        <f>ROUND(AW94, 2)</f>
        <v>0</v>
      </c>
      <c r="AL30" s="176"/>
      <c r="AM30" s="176"/>
      <c r="AN30" s="176"/>
      <c r="AO30" s="176"/>
      <c r="AR30" s="30"/>
    </row>
    <row r="31" spans="1:71" s="2" customFormat="1" ht="14.45" hidden="1" customHeight="1">
      <c r="B31" s="30"/>
      <c r="F31" s="22" t="s">
        <v>36</v>
      </c>
      <c r="L31" s="177">
        <v>0.21</v>
      </c>
      <c r="M31" s="176"/>
      <c r="N31" s="176"/>
      <c r="O31" s="176"/>
      <c r="P31" s="176"/>
      <c r="W31" s="175">
        <f>ROUND(BB94, 2)</f>
        <v>0</v>
      </c>
      <c r="X31" s="176"/>
      <c r="Y31" s="176"/>
      <c r="Z31" s="176"/>
      <c r="AA31" s="176"/>
      <c r="AB31" s="176"/>
      <c r="AC31" s="176"/>
      <c r="AD31" s="176"/>
      <c r="AE31" s="176"/>
      <c r="AK31" s="175">
        <v>0</v>
      </c>
      <c r="AL31" s="176"/>
      <c r="AM31" s="176"/>
      <c r="AN31" s="176"/>
      <c r="AO31" s="176"/>
      <c r="AR31" s="30"/>
    </row>
    <row r="32" spans="1:71" s="2" customFormat="1" ht="14.45" hidden="1" customHeight="1">
      <c r="B32" s="30"/>
      <c r="F32" s="22" t="s">
        <v>37</v>
      </c>
      <c r="L32" s="177">
        <v>0.15</v>
      </c>
      <c r="M32" s="176"/>
      <c r="N32" s="176"/>
      <c r="O32" s="176"/>
      <c r="P32" s="176"/>
      <c r="W32" s="175">
        <f>ROUND(BC94, 2)</f>
        <v>0</v>
      </c>
      <c r="X32" s="176"/>
      <c r="Y32" s="176"/>
      <c r="Z32" s="176"/>
      <c r="AA32" s="176"/>
      <c r="AB32" s="176"/>
      <c r="AC32" s="176"/>
      <c r="AD32" s="176"/>
      <c r="AE32" s="176"/>
      <c r="AK32" s="175">
        <v>0</v>
      </c>
      <c r="AL32" s="176"/>
      <c r="AM32" s="176"/>
      <c r="AN32" s="176"/>
      <c r="AO32" s="176"/>
      <c r="AR32" s="30"/>
    </row>
    <row r="33" spans="1:57" s="2" customFormat="1" ht="14.45" hidden="1" customHeight="1">
      <c r="B33" s="30"/>
      <c r="F33" s="22" t="s">
        <v>38</v>
      </c>
      <c r="L33" s="177">
        <v>0</v>
      </c>
      <c r="M33" s="176"/>
      <c r="N33" s="176"/>
      <c r="O33" s="176"/>
      <c r="P33" s="176"/>
      <c r="W33" s="175">
        <f>ROUND(BD94, 2)</f>
        <v>0</v>
      </c>
      <c r="X33" s="176"/>
      <c r="Y33" s="176"/>
      <c r="Z33" s="176"/>
      <c r="AA33" s="176"/>
      <c r="AB33" s="176"/>
      <c r="AC33" s="176"/>
      <c r="AD33" s="176"/>
      <c r="AE33" s="176"/>
      <c r="AK33" s="175">
        <v>0</v>
      </c>
      <c r="AL33" s="176"/>
      <c r="AM33" s="176"/>
      <c r="AN33" s="176"/>
      <c r="AO33" s="176"/>
      <c r="AR33" s="30"/>
    </row>
    <row r="34" spans="1:57" s="1" customFormat="1" ht="6.95" customHeight="1">
      <c r="A34" s="25"/>
      <c r="B34" s="26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6"/>
      <c r="BE34" s="25"/>
    </row>
    <row r="35" spans="1:57" s="1" customFormat="1" ht="25.9" customHeight="1">
      <c r="A35" s="25"/>
      <c r="B35" s="26"/>
      <c r="C35" s="31"/>
      <c r="D35" s="32" t="s">
        <v>39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40</v>
      </c>
      <c r="U35" s="33"/>
      <c r="V35" s="33"/>
      <c r="W35" s="33"/>
      <c r="X35" s="186" t="s">
        <v>41</v>
      </c>
      <c r="Y35" s="187"/>
      <c r="Z35" s="187"/>
      <c r="AA35" s="187"/>
      <c r="AB35" s="187"/>
      <c r="AC35" s="33"/>
      <c r="AD35" s="33"/>
      <c r="AE35" s="33"/>
      <c r="AF35" s="33"/>
      <c r="AG35" s="33"/>
      <c r="AH35" s="33"/>
      <c r="AI35" s="33"/>
      <c r="AJ35" s="33"/>
      <c r="AK35" s="188">
        <f>SUM(AK26:AK33)</f>
        <v>0</v>
      </c>
      <c r="AL35" s="187"/>
      <c r="AM35" s="187"/>
      <c r="AN35" s="187"/>
      <c r="AO35" s="189"/>
      <c r="AP35" s="31"/>
      <c r="AQ35" s="31"/>
      <c r="AR35" s="26"/>
      <c r="BE35" s="25"/>
    </row>
    <row r="36" spans="1:57" s="1" customFormat="1" ht="6.95" customHeight="1">
      <c r="A36" s="25"/>
      <c r="B36" s="2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6"/>
      <c r="BE36" s="25"/>
    </row>
    <row r="37" spans="1:57" s="1" customFormat="1" ht="14.45" customHeight="1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6"/>
      <c r="BE37" s="25"/>
    </row>
    <row r="38" spans="1:57" ht="14.45" customHeight="1">
      <c r="B38" s="16"/>
      <c r="AR38" s="16"/>
    </row>
    <row r="39" spans="1:57" ht="14.45" customHeight="1">
      <c r="B39" s="16"/>
      <c r="AR39" s="16"/>
    </row>
    <row r="40" spans="1:57" ht="14.45" customHeight="1">
      <c r="B40" s="16"/>
      <c r="AR40" s="16"/>
    </row>
    <row r="41" spans="1:57" ht="14.45" customHeight="1">
      <c r="B41" s="16"/>
      <c r="AR41" s="16"/>
    </row>
    <row r="42" spans="1:57" ht="14.45" customHeight="1">
      <c r="B42" s="16"/>
      <c r="AR42" s="16"/>
    </row>
    <row r="43" spans="1:57" ht="14.45" customHeight="1">
      <c r="B43" s="16"/>
      <c r="AR43" s="16"/>
    </row>
    <row r="44" spans="1:57" ht="14.45" customHeight="1">
      <c r="B44" s="16"/>
      <c r="AR44" s="16"/>
    </row>
    <row r="45" spans="1:57" ht="14.45" customHeight="1">
      <c r="B45" s="16"/>
      <c r="AR45" s="16"/>
    </row>
    <row r="46" spans="1:57" ht="14.45" customHeight="1">
      <c r="B46" s="16"/>
      <c r="AR46" s="16"/>
    </row>
    <row r="47" spans="1:57" ht="14.45" customHeight="1">
      <c r="B47" s="16"/>
      <c r="AR47" s="16"/>
    </row>
    <row r="48" spans="1:57" ht="14.45" customHeight="1">
      <c r="B48" s="16"/>
      <c r="AR48" s="16"/>
    </row>
    <row r="49" spans="1:57" s="1" customFormat="1" ht="14.45" customHeight="1">
      <c r="B49" s="35"/>
      <c r="D49" s="36" t="s">
        <v>42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43</v>
      </c>
      <c r="AI49" s="37"/>
      <c r="AJ49" s="37"/>
      <c r="AK49" s="37"/>
      <c r="AL49" s="37"/>
      <c r="AM49" s="37"/>
      <c r="AN49" s="37"/>
      <c r="AO49" s="37"/>
      <c r="AR49" s="35"/>
    </row>
    <row r="50" spans="1:57">
      <c r="B50" s="16"/>
      <c r="AR50" s="16"/>
    </row>
    <row r="51" spans="1:57">
      <c r="B51" s="16"/>
      <c r="AR51" s="16"/>
    </row>
    <row r="52" spans="1:57">
      <c r="B52" s="16"/>
      <c r="AR52" s="16"/>
    </row>
    <row r="53" spans="1:57">
      <c r="B53" s="16"/>
      <c r="AR53" s="16"/>
    </row>
    <row r="54" spans="1:57">
      <c r="B54" s="16"/>
      <c r="AR54" s="16"/>
    </row>
    <row r="55" spans="1:57">
      <c r="B55" s="16"/>
      <c r="AR55" s="16"/>
    </row>
    <row r="56" spans="1:57">
      <c r="B56" s="16"/>
      <c r="AR56" s="16"/>
    </row>
    <row r="57" spans="1:57">
      <c r="B57" s="16"/>
      <c r="AR57" s="16"/>
    </row>
    <row r="58" spans="1:57">
      <c r="B58" s="16"/>
      <c r="AR58" s="16"/>
    </row>
    <row r="59" spans="1:57">
      <c r="B59" s="16"/>
      <c r="AR59" s="16"/>
    </row>
    <row r="60" spans="1:57" s="1" customFormat="1" ht="12.75">
      <c r="A60" s="25"/>
      <c r="B60" s="26"/>
      <c r="C60" s="25"/>
      <c r="D60" s="38" t="s">
        <v>44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8" t="s">
        <v>45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8" t="s">
        <v>44</v>
      </c>
      <c r="AI60" s="28"/>
      <c r="AJ60" s="28"/>
      <c r="AK60" s="28"/>
      <c r="AL60" s="28"/>
      <c r="AM60" s="38" t="s">
        <v>45</v>
      </c>
      <c r="AN60" s="28"/>
      <c r="AO60" s="28"/>
      <c r="AP60" s="25"/>
      <c r="AQ60" s="25"/>
      <c r="AR60" s="26"/>
      <c r="BE60" s="25"/>
    </row>
    <row r="61" spans="1:57">
      <c r="B61" s="16"/>
      <c r="AR61" s="16"/>
    </row>
    <row r="62" spans="1:57">
      <c r="B62" s="16"/>
      <c r="AR62" s="16"/>
    </row>
    <row r="63" spans="1:57">
      <c r="B63" s="16"/>
      <c r="AR63" s="16"/>
    </row>
    <row r="64" spans="1:57" s="1" customFormat="1" ht="12.75">
      <c r="A64" s="25"/>
      <c r="B64" s="26"/>
      <c r="C64" s="25"/>
      <c r="D64" s="36" t="s">
        <v>46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47</v>
      </c>
      <c r="AI64" s="39"/>
      <c r="AJ64" s="39"/>
      <c r="AK64" s="39"/>
      <c r="AL64" s="39"/>
      <c r="AM64" s="39"/>
      <c r="AN64" s="39"/>
      <c r="AO64" s="39"/>
      <c r="AP64" s="25"/>
      <c r="AQ64" s="25"/>
      <c r="AR64" s="26"/>
      <c r="BE64" s="25"/>
    </row>
    <row r="65" spans="1:57">
      <c r="B65" s="16"/>
      <c r="AR65" s="16"/>
    </row>
    <row r="66" spans="1:57">
      <c r="B66" s="16"/>
      <c r="AR66" s="16"/>
    </row>
    <row r="67" spans="1:57">
      <c r="B67" s="16"/>
      <c r="AR67" s="16"/>
    </row>
    <row r="68" spans="1:57">
      <c r="B68" s="16"/>
      <c r="AR68" s="16"/>
    </row>
    <row r="69" spans="1:57">
      <c r="B69" s="16"/>
      <c r="AR69" s="16"/>
    </row>
    <row r="70" spans="1:57">
      <c r="B70" s="16"/>
      <c r="AR70" s="16"/>
    </row>
    <row r="71" spans="1:57">
      <c r="B71" s="16"/>
      <c r="AR71" s="16"/>
    </row>
    <row r="72" spans="1:57">
      <c r="B72" s="16"/>
      <c r="AR72" s="16"/>
    </row>
    <row r="73" spans="1:57">
      <c r="B73" s="16"/>
      <c r="AR73" s="16"/>
    </row>
    <row r="74" spans="1:57">
      <c r="B74" s="16"/>
      <c r="AR74" s="16"/>
    </row>
    <row r="75" spans="1:57" s="1" customFormat="1" ht="12.75">
      <c r="A75" s="25"/>
      <c r="B75" s="26"/>
      <c r="C75" s="25"/>
      <c r="D75" s="38" t="s">
        <v>44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8" t="s">
        <v>45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8" t="s">
        <v>44</v>
      </c>
      <c r="AI75" s="28"/>
      <c r="AJ75" s="28"/>
      <c r="AK75" s="28"/>
      <c r="AL75" s="28"/>
      <c r="AM75" s="38" t="s">
        <v>45</v>
      </c>
      <c r="AN75" s="28"/>
      <c r="AO75" s="28"/>
      <c r="AP75" s="25"/>
      <c r="AQ75" s="25"/>
      <c r="AR75" s="26"/>
      <c r="BE75" s="25"/>
    </row>
    <row r="76" spans="1:57" s="1" customFormat="1">
      <c r="A76" s="25"/>
      <c r="B76" s="2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6"/>
      <c r="BE76" s="25"/>
    </row>
    <row r="77" spans="1:57" s="1" customFormat="1" ht="6.9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6"/>
      <c r="BE77" s="25"/>
    </row>
    <row r="81" spans="1:91" s="1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6"/>
      <c r="BE81" s="25"/>
    </row>
    <row r="82" spans="1:91" s="1" customFormat="1" ht="24.95" customHeight="1">
      <c r="A82" s="25"/>
      <c r="B82" s="26"/>
      <c r="C82" s="17" t="s">
        <v>48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6"/>
      <c r="BE82" s="25"/>
    </row>
    <row r="83" spans="1:91" s="1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6"/>
      <c r="BE83" s="25"/>
    </row>
    <row r="84" spans="1:91" s="3" customFormat="1" ht="12" customHeight="1">
      <c r="B84" s="44"/>
      <c r="C84" s="22" t="s">
        <v>12</v>
      </c>
      <c r="L84" s="3">
        <f>K5</f>
        <v>0</v>
      </c>
      <c r="AR84" s="44"/>
    </row>
    <row r="85" spans="1:91" s="4" customFormat="1" ht="36.950000000000003" customHeight="1">
      <c r="B85" s="45"/>
      <c r="C85" s="46" t="s">
        <v>13</v>
      </c>
      <c r="L85" s="181" t="str">
        <f>K6</f>
        <v>Rekonstrukce podlah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5"/>
    </row>
    <row r="86" spans="1:91" s="1" customFormat="1" ht="6.95" customHeight="1">
      <c r="A86" s="25"/>
      <c r="B86" s="2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6"/>
      <c r="BE86" s="25"/>
    </row>
    <row r="87" spans="1:91" s="1" customFormat="1" ht="12" customHeight="1">
      <c r="A87" s="25"/>
      <c r="B87" s="26"/>
      <c r="C87" s="22" t="s">
        <v>17</v>
      </c>
      <c r="D87" s="25"/>
      <c r="E87" s="25"/>
      <c r="F87" s="25"/>
      <c r="G87" s="25"/>
      <c r="H87" s="25"/>
      <c r="I87" s="25"/>
      <c r="J87" s="25"/>
      <c r="K87" s="25"/>
      <c r="L87" s="47" t="str">
        <f>IF(K8="","",K8)</f>
        <v>Karviná</v>
      </c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2" t="s">
        <v>19</v>
      </c>
      <c r="AJ87" s="25"/>
      <c r="AK87" s="25"/>
      <c r="AL87" s="25"/>
      <c r="AM87" s="166" t="str">
        <f>IF(AN8= "","",AN8)</f>
        <v/>
      </c>
      <c r="AN87" s="166"/>
      <c r="AO87" s="25"/>
      <c r="AP87" s="25"/>
      <c r="AQ87" s="25"/>
      <c r="AR87" s="26"/>
      <c r="BE87" s="25"/>
    </row>
    <row r="88" spans="1:91" s="1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6"/>
      <c r="BE88" s="25"/>
    </row>
    <row r="89" spans="1:91" s="1" customFormat="1" ht="15.2" customHeight="1">
      <c r="A89" s="25"/>
      <c r="B89" s="26"/>
      <c r="C89" s="22" t="s">
        <v>20</v>
      </c>
      <c r="D89" s="25"/>
      <c r="E89" s="25"/>
      <c r="F89" s="25"/>
      <c r="G89" s="25"/>
      <c r="H89" s="25"/>
      <c r="I89" s="25"/>
      <c r="J89" s="25"/>
      <c r="K89" s="25"/>
      <c r="L89" s="3" t="str">
        <f>IF(E11= "","",E11)</f>
        <v xml:space="preserve"> </v>
      </c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2" t="s">
        <v>25</v>
      </c>
      <c r="AJ89" s="25"/>
      <c r="AK89" s="25"/>
      <c r="AL89" s="25"/>
      <c r="AM89" s="167" t="str">
        <f>IF(E17="","",E17)</f>
        <v xml:space="preserve"> </v>
      </c>
      <c r="AN89" s="168"/>
      <c r="AO89" s="168"/>
      <c r="AP89" s="168"/>
      <c r="AQ89" s="25"/>
      <c r="AR89" s="26"/>
      <c r="AS89" s="169" t="s">
        <v>49</v>
      </c>
      <c r="AT89" s="170"/>
      <c r="AU89" s="49"/>
      <c r="AV89" s="49"/>
      <c r="AW89" s="49"/>
      <c r="AX89" s="49"/>
      <c r="AY89" s="49"/>
      <c r="AZ89" s="49"/>
      <c r="BA89" s="49"/>
      <c r="BB89" s="49"/>
      <c r="BC89" s="49"/>
      <c r="BD89" s="50"/>
      <c r="BE89" s="25"/>
    </row>
    <row r="90" spans="1:91" s="1" customFormat="1" ht="15.2" customHeight="1">
      <c r="A90" s="25"/>
      <c r="B90" s="26"/>
      <c r="C90" s="22" t="s">
        <v>24</v>
      </c>
      <c r="D90" s="25"/>
      <c r="E90" s="25"/>
      <c r="F90" s="25"/>
      <c r="G90" s="25"/>
      <c r="H90" s="25"/>
      <c r="I90" s="25"/>
      <c r="J90" s="25"/>
      <c r="K90" s="25"/>
      <c r="L90" s="3" t="str">
        <f>IF(E14="","",E14)</f>
        <v xml:space="preserve"> </v>
      </c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2" t="s">
        <v>27</v>
      </c>
      <c r="AJ90" s="25"/>
      <c r="AK90" s="25"/>
      <c r="AL90" s="25"/>
      <c r="AM90" s="167" t="str">
        <f>IF(E20="","",E20)</f>
        <v xml:space="preserve"> </v>
      </c>
      <c r="AN90" s="168"/>
      <c r="AO90" s="168"/>
      <c r="AP90" s="168"/>
      <c r="AQ90" s="25"/>
      <c r="AR90" s="26"/>
      <c r="AS90" s="171"/>
      <c r="AT90" s="172"/>
      <c r="AU90" s="51"/>
      <c r="AV90" s="51"/>
      <c r="AW90" s="51"/>
      <c r="AX90" s="51"/>
      <c r="AY90" s="51"/>
      <c r="AZ90" s="51"/>
      <c r="BA90" s="51"/>
      <c r="BB90" s="51"/>
      <c r="BC90" s="51"/>
      <c r="BD90" s="52"/>
      <c r="BE90" s="25"/>
    </row>
    <row r="91" spans="1:91" s="1" customFormat="1" ht="10.9" customHeight="1">
      <c r="A91" s="25"/>
      <c r="B91" s="26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6"/>
      <c r="AS91" s="171"/>
      <c r="AT91" s="172"/>
      <c r="AU91" s="51"/>
      <c r="AV91" s="51"/>
      <c r="AW91" s="51"/>
      <c r="AX91" s="51"/>
      <c r="AY91" s="51"/>
      <c r="AZ91" s="51"/>
      <c r="BA91" s="51"/>
      <c r="BB91" s="51"/>
      <c r="BC91" s="51"/>
      <c r="BD91" s="52"/>
      <c r="BE91" s="25"/>
    </row>
    <row r="92" spans="1:91" s="1" customFormat="1" ht="29.25" customHeight="1">
      <c r="A92" s="25"/>
      <c r="B92" s="26"/>
      <c r="C92" s="164" t="s">
        <v>50</v>
      </c>
      <c r="D92" s="165"/>
      <c r="E92" s="165"/>
      <c r="F92" s="165"/>
      <c r="G92" s="165"/>
      <c r="H92" s="33"/>
      <c r="I92" s="173" t="s">
        <v>51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83" t="s">
        <v>52</v>
      </c>
      <c r="AH92" s="165"/>
      <c r="AI92" s="165"/>
      <c r="AJ92" s="165"/>
      <c r="AK92" s="165"/>
      <c r="AL92" s="165"/>
      <c r="AM92" s="165"/>
      <c r="AN92" s="173" t="s">
        <v>53</v>
      </c>
      <c r="AO92" s="165"/>
      <c r="AP92" s="174"/>
      <c r="AQ92" s="53" t="s">
        <v>54</v>
      </c>
      <c r="AR92" s="26"/>
      <c r="AS92" s="54" t="s">
        <v>55</v>
      </c>
      <c r="AT92" s="55" t="s">
        <v>56</v>
      </c>
      <c r="AU92" s="55" t="s">
        <v>57</v>
      </c>
      <c r="AV92" s="55" t="s">
        <v>58</v>
      </c>
      <c r="AW92" s="55" t="s">
        <v>59</v>
      </c>
      <c r="AX92" s="55" t="s">
        <v>60</v>
      </c>
      <c r="AY92" s="55" t="s">
        <v>61</v>
      </c>
      <c r="AZ92" s="55" t="s">
        <v>62</v>
      </c>
      <c r="BA92" s="55" t="s">
        <v>63</v>
      </c>
      <c r="BB92" s="55" t="s">
        <v>64</v>
      </c>
      <c r="BC92" s="55" t="s">
        <v>65</v>
      </c>
      <c r="BD92" s="56" t="s">
        <v>66</v>
      </c>
      <c r="BE92" s="25"/>
    </row>
    <row r="93" spans="1:91" s="1" customFormat="1" ht="10.9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6"/>
      <c r="AS93" s="57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9"/>
      <c r="BE93" s="25"/>
    </row>
    <row r="94" spans="1:91" s="5" customFormat="1" ht="32.450000000000003" customHeight="1">
      <c r="B94" s="60"/>
      <c r="C94" s="61" t="s">
        <v>67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84">
        <f>ROUND(SUM(AG95:AG96),2)</f>
        <v>0</v>
      </c>
      <c r="AH94" s="184"/>
      <c r="AI94" s="184"/>
      <c r="AJ94" s="184"/>
      <c r="AK94" s="184"/>
      <c r="AL94" s="184"/>
      <c r="AM94" s="184"/>
      <c r="AN94" s="185">
        <f>SUM(AG94,AT94)</f>
        <v>0</v>
      </c>
      <c r="AO94" s="185"/>
      <c r="AP94" s="185"/>
      <c r="AQ94" s="64" t="s">
        <v>1</v>
      </c>
      <c r="AR94" s="60"/>
      <c r="AS94" s="65">
        <f>ROUND(SUM(AS95:AS96),2)</f>
        <v>0</v>
      </c>
      <c r="AT94" s="66">
        <f>ROUND(SUM(AV94:AW94),2)</f>
        <v>0</v>
      </c>
      <c r="AU94" s="67">
        <f>ROUND(SUM(AU95:AU96),5)</f>
        <v>747.30111999999997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ROUND(SUM(AZ95:AZ96),2)</f>
        <v>0</v>
      </c>
      <c r="BA94" s="66">
        <f>ROUND(SUM(BA95:BA96),2)</f>
        <v>0</v>
      </c>
      <c r="BB94" s="66">
        <f>ROUND(SUM(BB95:BB96),2)</f>
        <v>0</v>
      </c>
      <c r="BC94" s="66">
        <f>ROUND(SUM(BC95:BC96),2)</f>
        <v>0</v>
      </c>
      <c r="BD94" s="68">
        <f>ROUND(SUM(BD95:BD96),2)</f>
        <v>0</v>
      </c>
      <c r="BS94" s="69" t="s">
        <v>68</v>
      </c>
      <c r="BT94" s="69" t="s">
        <v>69</v>
      </c>
      <c r="BU94" s="70" t="s">
        <v>70</v>
      </c>
      <c r="BV94" s="69" t="s">
        <v>71</v>
      </c>
      <c r="BW94" s="69" t="s">
        <v>4</v>
      </c>
      <c r="BX94" s="69" t="s">
        <v>72</v>
      </c>
      <c r="CL94" s="69" t="s">
        <v>1</v>
      </c>
    </row>
    <row r="95" spans="1:91" s="6" customFormat="1" ht="24.75" customHeight="1">
      <c r="A95" s="71" t="s">
        <v>73</v>
      </c>
      <c r="B95" s="72"/>
      <c r="C95" s="73"/>
      <c r="D95" s="180" t="s">
        <v>74</v>
      </c>
      <c r="E95" s="180"/>
      <c r="F95" s="180"/>
      <c r="G95" s="180"/>
      <c r="H95" s="180"/>
      <c r="I95" s="74"/>
      <c r="J95" s="180" t="s">
        <v>75</v>
      </c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78">
        <f>'001 - Rekonstrukce podlah...'!J30</f>
        <v>0</v>
      </c>
      <c r="AH95" s="179"/>
      <c r="AI95" s="179"/>
      <c r="AJ95" s="179"/>
      <c r="AK95" s="179"/>
      <c r="AL95" s="179"/>
      <c r="AM95" s="179"/>
      <c r="AN95" s="178">
        <f>SUM(AG95,AT95)</f>
        <v>0</v>
      </c>
      <c r="AO95" s="179"/>
      <c r="AP95" s="179"/>
      <c r="AQ95" s="75" t="s">
        <v>76</v>
      </c>
      <c r="AR95" s="72"/>
      <c r="AS95" s="76">
        <v>0</v>
      </c>
      <c r="AT95" s="77">
        <f>ROUND(SUM(AV95:AW95),2)</f>
        <v>0</v>
      </c>
      <c r="AU95" s="78">
        <f>'001 - Rekonstrukce podlah...'!P125</f>
        <v>712.23799399999996</v>
      </c>
      <c r="AV95" s="77">
        <f>'001 - Rekonstrukce podlah...'!J33</f>
        <v>0</v>
      </c>
      <c r="AW95" s="77">
        <f>'001 - Rekonstrukce podlah...'!J34</f>
        <v>0</v>
      </c>
      <c r="AX95" s="77">
        <f>'001 - Rekonstrukce podlah...'!J35</f>
        <v>0</v>
      </c>
      <c r="AY95" s="77">
        <f>'001 - Rekonstrukce podlah...'!J36</f>
        <v>0</v>
      </c>
      <c r="AZ95" s="77">
        <f>'001 - Rekonstrukce podlah...'!F33</f>
        <v>0</v>
      </c>
      <c r="BA95" s="77">
        <f>'001 - Rekonstrukce podlah...'!F34</f>
        <v>0</v>
      </c>
      <c r="BB95" s="77">
        <f>'001 - Rekonstrukce podlah...'!F35</f>
        <v>0</v>
      </c>
      <c r="BC95" s="77">
        <f>'001 - Rekonstrukce podlah...'!F36</f>
        <v>0</v>
      </c>
      <c r="BD95" s="79">
        <f>'001 - Rekonstrukce podlah...'!F37</f>
        <v>0</v>
      </c>
      <c r="BT95" s="80" t="s">
        <v>77</v>
      </c>
      <c r="BV95" s="80" t="s">
        <v>71</v>
      </c>
      <c r="BW95" s="80" t="s">
        <v>78</v>
      </c>
      <c r="BX95" s="80" t="s">
        <v>4</v>
      </c>
      <c r="CL95" s="80" t="s">
        <v>1</v>
      </c>
      <c r="CM95" s="80" t="s">
        <v>79</v>
      </c>
    </row>
    <row r="96" spans="1:91" s="6" customFormat="1" ht="24.75" customHeight="1">
      <c r="A96" s="71" t="s">
        <v>73</v>
      </c>
      <c r="B96" s="72"/>
      <c r="C96" s="73"/>
      <c r="D96" s="180" t="s">
        <v>80</v>
      </c>
      <c r="E96" s="180"/>
      <c r="F96" s="180"/>
      <c r="G96" s="180"/>
      <c r="H96" s="180"/>
      <c r="I96" s="74"/>
      <c r="J96" s="180" t="s">
        <v>81</v>
      </c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78">
        <f>'002 - Vybourání prosklené...'!J30</f>
        <v>0</v>
      </c>
      <c r="AH96" s="179"/>
      <c r="AI96" s="179"/>
      <c r="AJ96" s="179"/>
      <c r="AK96" s="179"/>
      <c r="AL96" s="179"/>
      <c r="AM96" s="179"/>
      <c r="AN96" s="178">
        <f>SUM(AG96,AT96)</f>
        <v>0</v>
      </c>
      <c r="AO96" s="179"/>
      <c r="AP96" s="179"/>
      <c r="AQ96" s="75" t="s">
        <v>76</v>
      </c>
      <c r="AR96" s="72"/>
      <c r="AS96" s="81">
        <v>0</v>
      </c>
      <c r="AT96" s="82">
        <f>ROUND(SUM(AV96:AW96),2)</f>
        <v>0</v>
      </c>
      <c r="AU96" s="83">
        <f>'002 - Vybourání prosklené...'!P122</f>
        <v>35.063121000000002</v>
      </c>
      <c r="AV96" s="82">
        <f>'002 - Vybourání prosklené...'!J33</f>
        <v>0</v>
      </c>
      <c r="AW96" s="82">
        <f>'002 - Vybourání prosklené...'!J34</f>
        <v>0</v>
      </c>
      <c r="AX96" s="82">
        <f>'002 - Vybourání prosklené...'!J35</f>
        <v>0</v>
      </c>
      <c r="AY96" s="82">
        <f>'002 - Vybourání prosklené...'!J36</f>
        <v>0</v>
      </c>
      <c r="AZ96" s="82">
        <f>'002 - Vybourání prosklené...'!F33</f>
        <v>0</v>
      </c>
      <c r="BA96" s="82">
        <f>'002 - Vybourání prosklené...'!F34</f>
        <v>0</v>
      </c>
      <c r="BB96" s="82">
        <f>'002 - Vybourání prosklené...'!F35</f>
        <v>0</v>
      </c>
      <c r="BC96" s="82">
        <f>'002 - Vybourání prosklené...'!F36</f>
        <v>0</v>
      </c>
      <c r="BD96" s="84">
        <f>'002 - Vybourání prosklené...'!F37</f>
        <v>0</v>
      </c>
      <c r="BT96" s="80" t="s">
        <v>77</v>
      </c>
      <c r="BV96" s="80" t="s">
        <v>71</v>
      </c>
      <c r="BW96" s="80" t="s">
        <v>82</v>
      </c>
      <c r="BX96" s="80" t="s">
        <v>4</v>
      </c>
      <c r="CL96" s="80" t="s">
        <v>1</v>
      </c>
      <c r="CM96" s="80" t="s">
        <v>79</v>
      </c>
    </row>
    <row r="97" spans="1:57" s="1" customFormat="1" ht="30" customHeight="1">
      <c r="A97" s="25"/>
      <c r="B97" s="26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6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s="1" customFormat="1" ht="6.95" customHeight="1">
      <c r="A98" s="25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26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</sheetData>
  <mergeCells count="44">
    <mergeCell ref="K5:AO5"/>
    <mergeCell ref="K6:AO6"/>
    <mergeCell ref="E23:AN23"/>
    <mergeCell ref="AK26:AO26"/>
    <mergeCell ref="W32:AE32"/>
    <mergeCell ref="AK32:AO32"/>
    <mergeCell ref="L28:P28"/>
    <mergeCell ref="W28:AE28"/>
    <mergeCell ref="AK28:AO28"/>
    <mergeCell ref="W30:AE30"/>
    <mergeCell ref="AK30:AO30"/>
    <mergeCell ref="L30:P30"/>
    <mergeCell ref="W31:AE31"/>
    <mergeCell ref="AK31:AO31"/>
    <mergeCell ref="L31:P31"/>
    <mergeCell ref="AN96:AP96"/>
    <mergeCell ref="AG96:AM96"/>
    <mergeCell ref="D96:H96"/>
    <mergeCell ref="J96:AF96"/>
    <mergeCell ref="L85:AO85"/>
    <mergeCell ref="I92:AF92"/>
    <mergeCell ref="AG92:AM92"/>
    <mergeCell ref="D95:H95"/>
    <mergeCell ref="J95:AF95"/>
    <mergeCell ref="AG94:AM94"/>
    <mergeCell ref="AN94:AP94"/>
    <mergeCell ref="AN95:AP95"/>
    <mergeCell ref="AG95:AM95"/>
    <mergeCell ref="AR2:BE2"/>
    <mergeCell ref="C92:G92"/>
    <mergeCell ref="AM87:AN87"/>
    <mergeCell ref="AM89:AP89"/>
    <mergeCell ref="AS89:AT91"/>
    <mergeCell ref="AM90:AP90"/>
    <mergeCell ref="AN92:AP92"/>
    <mergeCell ref="W33:AE33"/>
    <mergeCell ref="AK33:AO33"/>
    <mergeCell ref="L33:P33"/>
    <mergeCell ref="L32:P32"/>
    <mergeCell ref="X35:AB35"/>
    <mergeCell ref="AK35:AO35"/>
    <mergeCell ref="W29:AE29"/>
    <mergeCell ref="AK29:AO29"/>
    <mergeCell ref="L29:P29"/>
  </mergeCells>
  <phoneticPr fontId="0" type="noConversion"/>
  <hyperlinks>
    <hyperlink ref="A95" location="'001 - Rekonstrukce podlah...'!C2" display="/"/>
    <hyperlink ref="A96" location="'002 - Vybourání prosklen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5"/>
  <sheetViews>
    <sheetView showGridLines="0" topLeftCell="A158" workbookViewId="0">
      <selection activeCell="AD134" sqref="AD13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46">
      <c r="A1" s="85"/>
    </row>
    <row r="2" spans="1:46" ht="36.950000000000003" customHeight="1">
      <c r="L2" s="162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3" t="s">
        <v>78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1:46" ht="24.95" customHeight="1">
      <c r="B4" s="16"/>
      <c r="D4" s="17" t="s">
        <v>83</v>
      </c>
      <c r="L4" s="16"/>
      <c r="M4" s="86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197" t="str">
        <f>'Rekapitulace stavby'!K6</f>
        <v>Rekonstrukce podlah</v>
      </c>
      <c r="F7" s="198"/>
      <c r="G7" s="198"/>
      <c r="H7" s="198"/>
      <c r="L7" s="16"/>
    </row>
    <row r="8" spans="1:46" s="1" customFormat="1" ht="12" customHeight="1">
      <c r="A8" s="25"/>
      <c r="B8" s="26"/>
      <c r="C8" s="25"/>
      <c r="D8" s="22" t="s">
        <v>84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46" s="1" customFormat="1" ht="16.5" customHeight="1">
      <c r="A9" s="25"/>
      <c r="B9" s="26"/>
      <c r="C9" s="25"/>
      <c r="D9" s="25"/>
      <c r="E9" s="181" t="s">
        <v>85</v>
      </c>
      <c r="F9" s="196"/>
      <c r="G9" s="196"/>
      <c r="H9" s="196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1" customFormat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1" customFormat="1" ht="12" customHeight="1">
      <c r="A11" s="25"/>
      <c r="B11" s="26"/>
      <c r="C11" s="25"/>
      <c r="D11" s="22" t="s">
        <v>15</v>
      </c>
      <c r="E11" s="25"/>
      <c r="F11" s="20" t="s">
        <v>1</v>
      </c>
      <c r="G11" s="25"/>
      <c r="H11" s="25"/>
      <c r="I11" s="22" t="s">
        <v>16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1" customFormat="1" ht="12" customHeight="1">
      <c r="A12" s="25"/>
      <c r="B12" s="26"/>
      <c r="C12" s="25"/>
      <c r="D12" s="22" t="s">
        <v>17</v>
      </c>
      <c r="E12" s="25"/>
      <c r="F12" s="20" t="s">
        <v>18</v>
      </c>
      <c r="G12" s="25"/>
      <c r="H12" s="25"/>
      <c r="I12" s="22" t="s">
        <v>19</v>
      </c>
      <c r="J12" s="48"/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1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1" customFormat="1" ht="12" customHeight="1">
      <c r="A14" s="25"/>
      <c r="B14" s="26"/>
      <c r="C14" s="25"/>
      <c r="D14" s="22" t="s">
        <v>20</v>
      </c>
      <c r="E14" s="25"/>
      <c r="F14" s="25"/>
      <c r="G14" s="25"/>
      <c r="H14" s="25"/>
      <c r="I14" s="22" t="s">
        <v>21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1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23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1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1" customFormat="1" ht="12" customHeight="1">
      <c r="A17" s="25"/>
      <c r="B17" s="26"/>
      <c r="C17" s="25"/>
      <c r="D17" s="22" t="s">
        <v>24</v>
      </c>
      <c r="E17" s="25"/>
      <c r="F17" s="25"/>
      <c r="G17" s="25"/>
      <c r="H17" s="25"/>
      <c r="I17" s="22" t="s">
        <v>21</v>
      </c>
      <c r="J17" s="20" t="str">
        <f>'Rekapitulace stavby'!AN13</f>
        <v/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1" customFormat="1" ht="18" customHeight="1">
      <c r="A18" s="25"/>
      <c r="B18" s="26"/>
      <c r="C18" s="25"/>
      <c r="D18" s="25"/>
      <c r="E18" s="191" t="str">
        <f>'Rekapitulace stavby'!E14</f>
        <v xml:space="preserve"> </v>
      </c>
      <c r="F18" s="191"/>
      <c r="G18" s="191"/>
      <c r="H18" s="191"/>
      <c r="I18" s="22" t="s">
        <v>23</v>
      </c>
      <c r="J18" s="20" t="str">
        <f>'Rekapitulace stavby'!AN14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1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1" customFormat="1" ht="12" customHeight="1">
      <c r="A20" s="25"/>
      <c r="B20" s="26"/>
      <c r="C20" s="25"/>
      <c r="D20" s="22" t="s">
        <v>25</v>
      </c>
      <c r="E20" s="25"/>
      <c r="F20" s="25"/>
      <c r="G20" s="25"/>
      <c r="H20" s="25"/>
      <c r="I20" s="22" t="s">
        <v>21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1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23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" customFormat="1" ht="12" customHeight="1">
      <c r="A23" s="25"/>
      <c r="B23" s="26"/>
      <c r="C23" s="25"/>
      <c r="D23" s="22" t="s">
        <v>27</v>
      </c>
      <c r="E23" s="25"/>
      <c r="F23" s="25"/>
      <c r="G23" s="25"/>
      <c r="H23" s="25"/>
      <c r="I23" s="22" t="s">
        <v>21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1" customFormat="1" ht="18" customHeight="1">
      <c r="A24" s="25"/>
      <c r="B24" s="26"/>
      <c r="C24" s="25"/>
      <c r="D24" s="25"/>
      <c r="E24" s="20" t="str">
        <f>IF('Rekapitulace stavby'!E20="","",'Rekapitulace stavby'!E20)</f>
        <v xml:space="preserve"> </v>
      </c>
      <c r="F24" s="25"/>
      <c r="G24" s="25"/>
      <c r="H24" s="25"/>
      <c r="I24" s="22" t="s">
        <v>23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" customFormat="1" ht="12" customHeight="1">
      <c r="A26" s="25"/>
      <c r="B26" s="26"/>
      <c r="C26" s="25"/>
      <c r="D26" s="22" t="s">
        <v>28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7" customFormat="1" ht="16.5" customHeight="1">
      <c r="A27" s="87"/>
      <c r="B27" s="88"/>
      <c r="C27" s="87"/>
      <c r="D27" s="87"/>
      <c r="E27" s="193" t="s">
        <v>1</v>
      </c>
      <c r="F27" s="193"/>
      <c r="G27" s="193"/>
      <c r="H27" s="193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1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1" customFormat="1" ht="6.95" customHeight="1">
      <c r="A29" s="25"/>
      <c r="B29" s="26"/>
      <c r="C29" s="25"/>
      <c r="D29" s="58"/>
      <c r="E29" s="58"/>
      <c r="F29" s="58"/>
      <c r="G29" s="58"/>
      <c r="H29" s="58"/>
      <c r="I29" s="58"/>
      <c r="J29" s="58"/>
      <c r="K29" s="58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1" customFormat="1" ht="25.35" customHeight="1">
      <c r="A30" s="25"/>
      <c r="B30" s="26"/>
      <c r="C30" s="25"/>
      <c r="D30" s="90" t="s">
        <v>29</v>
      </c>
      <c r="E30" s="25"/>
      <c r="F30" s="25"/>
      <c r="G30" s="25"/>
      <c r="H30" s="25"/>
      <c r="I30" s="25"/>
      <c r="J30" s="63">
        <f>ROUND(J125, 2)</f>
        <v>0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1" customFormat="1" ht="6.95" customHeight="1">
      <c r="A31" s="25"/>
      <c r="B31" s="26"/>
      <c r="C31" s="25"/>
      <c r="D31" s="58"/>
      <c r="E31" s="58"/>
      <c r="F31" s="58"/>
      <c r="G31" s="58"/>
      <c r="H31" s="58"/>
      <c r="I31" s="58"/>
      <c r="J31" s="58"/>
      <c r="K31" s="58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1" customFormat="1" ht="14.45" customHeight="1">
      <c r="A32" s="25"/>
      <c r="B32" s="26"/>
      <c r="C32" s="25"/>
      <c r="D32" s="25"/>
      <c r="E32" s="25"/>
      <c r="F32" s="29" t="s">
        <v>31</v>
      </c>
      <c r="G32" s="25"/>
      <c r="H32" s="25"/>
      <c r="I32" s="29" t="s">
        <v>30</v>
      </c>
      <c r="J32" s="29" t="s">
        <v>32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" customFormat="1" ht="14.45" customHeight="1">
      <c r="A33" s="25"/>
      <c r="B33" s="26"/>
      <c r="C33" s="25"/>
      <c r="D33" s="91" t="s">
        <v>33</v>
      </c>
      <c r="E33" s="22" t="s">
        <v>34</v>
      </c>
      <c r="F33" s="92">
        <f>ROUND((SUM(BE125:BE164)),  2)</f>
        <v>0</v>
      </c>
      <c r="G33" s="25"/>
      <c r="H33" s="25"/>
      <c r="I33" s="93">
        <v>0.21</v>
      </c>
      <c r="J33" s="92">
        <f>ROUND(((SUM(BE125:BE164))*I33),  2)</f>
        <v>0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" customFormat="1" ht="14.45" customHeight="1">
      <c r="A34" s="25"/>
      <c r="B34" s="26"/>
      <c r="C34" s="25"/>
      <c r="D34" s="25"/>
      <c r="E34" s="22" t="s">
        <v>35</v>
      </c>
      <c r="F34" s="92">
        <f>ROUND((SUM(BF125:BF164)),  2)</f>
        <v>0</v>
      </c>
      <c r="G34" s="25"/>
      <c r="H34" s="25"/>
      <c r="I34" s="93">
        <v>0.15</v>
      </c>
      <c r="J34" s="92">
        <f>ROUND(((SUM(BF125:BF164))*I34),  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" customFormat="1" ht="14.45" hidden="1" customHeight="1">
      <c r="A35" s="25"/>
      <c r="B35" s="26"/>
      <c r="C35" s="25"/>
      <c r="D35" s="25"/>
      <c r="E35" s="22" t="s">
        <v>36</v>
      </c>
      <c r="F35" s="92">
        <f>ROUND((SUM(BG125:BG164)),  2)</f>
        <v>0</v>
      </c>
      <c r="G35" s="25"/>
      <c r="H35" s="25"/>
      <c r="I35" s="93">
        <v>0.21</v>
      </c>
      <c r="J35" s="92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" customFormat="1" ht="14.45" hidden="1" customHeight="1">
      <c r="A36" s="25"/>
      <c r="B36" s="26"/>
      <c r="C36" s="25"/>
      <c r="D36" s="25"/>
      <c r="E36" s="22" t="s">
        <v>37</v>
      </c>
      <c r="F36" s="92">
        <f>ROUND((SUM(BH125:BH164)),  2)</f>
        <v>0</v>
      </c>
      <c r="G36" s="25"/>
      <c r="H36" s="25"/>
      <c r="I36" s="93">
        <v>0.15</v>
      </c>
      <c r="J36" s="92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1" customFormat="1" ht="14.45" hidden="1" customHeight="1">
      <c r="A37" s="25"/>
      <c r="B37" s="26"/>
      <c r="C37" s="25"/>
      <c r="D37" s="25"/>
      <c r="E37" s="22" t="s">
        <v>38</v>
      </c>
      <c r="F37" s="92">
        <f>ROUND((SUM(BI125:BI164)),  2)</f>
        <v>0</v>
      </c>
      <c r="G37" s="25"/>
      <c r="H37" s="25"/>
      <c r="I37" s="93">
        <v>0</v>
      </c>
      <c r="J37" s="92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" customFormat="1" ht="25.35" customHeight="1">
      <c r="A39" s="25"/>
      <c r="B39" s="26"/>
      <c r="C39" s="31"/>
      <c r="D39" s="32" t="s">
        <v>39</v>
      </c>
      <c r="E39" s="33"/>
      <c r="F39" s="33"/>
      <c r="G39" s="94" t="s">
        <v>40</v>
      </c>
      <c r="H39" s="34" t="s">
        <v>41</v>
      </c>
      <c r="I39" s="33"/>
      <c r="J39" s="95">
        <f>SUM(J30:J37)</f>
        <v>0</v>
      </c>
      <c r="K39" s="96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ht="14.45" customHeight="1">
      <c r="B41" s="16"/>
      <c r="L41" s="16"/>
    </row>
    <row r="42" spans="1:31" ht="14.45" customHeight="1">
      <c r="B42" s="16"/>
      <c r="L42" s="16"/>
    </row>
    <row r="43" spans="1:31" ht="14.45" customHeight="1">
      <c r="B43" s="16"/>
      <c r="L43" s="16"/>
    </row>
    <row r="44" spans="1:31" ht="14.45" customHeight="1">
      <c r="B44" s="16"/>
      <c r="L44" s="16"/>
    </row>
    <row r="45" spans="1:31" ht="14.45" customHeight="1">
      <c r="B45" s="16"/>
      <c r="L45" s="16"/>
    </row>
    <row r="46" spans="1:31" ht="14.45" customHeight="1">
      <c r="B46" s="16"/>
      <c r="L46" s="16"/>
    </row>
    <row r="47" spans="1:31" ht="14.45" customHeight="1">
      <c r="B47" s="16"/>
      <c r="L47" s="16"/>
    </row>
    <row r="48" spans="1:31" ht="14.45" customHeight="1">
      <c r="B48" s="16"/>
      <c r="L48" s="16"/>
    </row>
    <row r="49" spans="1:31" ht="14.45" customHeight="1">
      <c r="B49" s="16"/>
      <c r="L49" s="16"/>
    </row>
    <row r="50" spans="1:31" s="1" customFormat="1" ht="14.45" customHeight="1">
      <c r="B50" s="35"/>
      <c r="D50" s="36" t="s">
        <v>42</v>
      </c>
      <c r="E50" s="37"/>
      <c r="F50" s="37"/>
      <c r="G50" s="36" t="s">
        <v>43</v>
      </c>
      <c r="H50" s="37"/>
      <c r="I50" s="37"/>
      <c r="J50" s="37"/>
      <c r="K50" s="37"/>
      <c r="L50" s="35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1" customFormat="1" ht="12.75">
      <c r="A61" s="25"/>
      <c r="B61" s="26"/>
      <c r="C61" s="25"/>
      <c r="D61" s="38" t="s">
        <v>44</v>
      </c>
      <c r="E61" s="28"/>
      <c r="F61" s="97" t="s">
        <v>45</v>
      </c>
      <c r="G61" s="38" t="s">
        <v>44</v>
      </c>
      <c r="H61" s="28"/>
      <c r="I61" s="28"/>
      <c r="J61" s="98" t="s">
        <v>45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1" customFormat="1" ht="12.75">
      <c r="A65" s="25"/>
      <c r="B65" s="26"/>
      <c r="C65" s="25"/>
      <c r="D65" s="36" t="s">
        <v>46</v>
      </c>
      <c r="E65" s="39"/>
      <c r="F65" s="39"/>
      <c r="G65" s="36" t="s">
        <v>47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1" customFormat="1" ht="12.75">
      <c r="A76" s="25"/>
      <c r="B76" s="26"/>
      <c r="C76" s="25"/>
      <c r="D76" s="38" t="s">
        <v>44</v>
      </c>
      <c r="E76" s="28"/>
      <c r="F76" s="97" t="s">
        <v>45</v>
      </c>
      <c r="G76" s="38" t="s">
        <v>44</v>
      </c>
      <c r="H76" s="28"/>
      <c r="I76" s="28"/>
      <c r="J76" s="98" t="s">
        <v>45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1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47" s="1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47" s="1" customFormat="1" ht="24.95" customHeight="1">
      <c r="A82" s="25"/>
      <c r="B82" s="26"/>
      <c r="C82" s="17" t="s">
        <v>86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47" s="1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47" s="1" customFormat="1" ht="12" customHeight="1">
      <c r="A84" s="25"/>
      <c r="B84" s="26"/>
      <c r="C84" s="22" t="s">
        <v>13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47" s="1" customFormat="1" ht="16.5" customHeight="1">
      <c r="A85" s="25"/>
      <c r="B85" s="26"/>
      <c r="C85" s="25"/>
      <c r="D85" s="25"/>
      <c r="E85" s="197" t="str">
        <f>E7</f>
        <v>Rekonstrukce podlah</v>
      </c>
      <c r="F85" s="198"/>
      <c r="G85" s="198"/>
      <c r="H85" s="198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47" s="1" customFormat="1" ht="12" customHeight="1">
      <c r="A86" s="25"/>
      <c r="B86" s="26"/>
      <c r="C86" s="22" t="s">
        <v>84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47" s="1" customFormat="1" ht="16.5" customHeight="1">
      <c r="A87" s="25"/>
      <c r="B87" s="26"/>
      <c r="C87" s="25"/>
      <c r="D87" s="25"/>
      <c r="E87" s="181" t="str">
        <f>E9</f>
        <v xml:space="preserve">001 - Rekonstrukce podlah  místnosti  - 001,002,007,008  </v>
      </c>
      <c r="F87" s="196"/>
      <c r="G87" s="196"/>
      <c r="H87" s="196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47" s="1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47" s="1" customFormat="1" ht="12" customHeight="1">
      <c r="A89" s="25"/>
      <c r="B89" s="26"/>
      <c r="C89" s="22" t="s">
        <v>17</v>
      </c>
      <c r="D89" s="25"/>
      <c r="E89" s="25"/>
      <c r="F89" s="20" t="str">
        <f>F12</f>
        <v>Karviná</v>
      </c>
      <c r="G89" s="25"/>
      <c r="H89" s="25"/>
      <c r="I89" s="22" t="s">
        <v>19</v>
      </c>
      <c r="J89" s="48" t="str">
        <f>IF(J12="","",J12)</f>
        <v/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47" s="1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47" s="1" customFormat="1" ht="15.2" customHeight="1">
      <c r="A91" s="25"/>
      <c r="B91" s="26"/>
      <c r="C91" s="22" t="s">
        <v>20</v>
      </c>
      <c r="D91" s="25"/>
      <c r="E91" s="25"/>
      <c r="F91" s="20" t="str">
        <f>E15</f>
        <v xml:space="preserve"> </v>
      </c>
      <c r="G91" s="25"/>
      <c r="H91" s="25"/>
      <c r="I91" s="22" t="s">
        <v>25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47" s="1" customFormat="1" ht="15.2" customHeight="1">
      <c r="A92" s="25"/>
      <c r="B92" s="26"/>
      <c r="C92" s="22" t="s">
        <v>24</v>
      </c>
      <c r="D92" s="25"/>
      <c r="E92" s="25"/>
      <c r="F92" s="20" t="str">
        <f>IF(E18="","",E18)</f>
        <v xml:space="preserve"> </v>
      </c>
      <c r="G92" s="25"/>
      <c r="H92" s="25"/>
      <c r="I92" s="22" t="s">
        <v>27</v>
      </c>
      <c r="J92" s="23" t="str">
        <f>E24</f>
        <v xml:space="preserve"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47" s="1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1" customFormat="1" ht="29.25" customHeight="1">
      <c r="A94" s="25"/>
      <c r="B94" s="26"/>
      <c r="C94" s="99" t="s">
        <v>87</v>
      </c>
      <c r="D94" s="31"/>
      <c r="E94" s="31"/>
      <c r="F94" s="31"/>
      <c r="G94" s="31"/>
      <c r="H94" s="31"/>
      <c r="I94" s="31"/>
      <c r="J94" s="100" t="s">
        <v>88</v>
      </c>
      <c r="K94" s="31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47" s="1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1" customFormat="1" ht="22.9" customHeight="1">
      <c r="A96" s="25"/>
      <c r="B96" s="26"/>
      <c r="C96" s="101" t="s">
        <v>89</v>
      </c>
      <c r="D96" s="25"/>
      <c r="E96" s="25"/>
      <c r="F96" s="25"/>
      <c r="G96" s="25"/>
      <c r="H96" s="25"/>
      <c r="I96" s="25"/>
      <c r="J96" s="63">
        <f>J125</f>
        <v>0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90</v>
      </c>
    </row>
    <row r="97" spans="1:31" s="8" customFormat="1" ht="24.95" customHeight="1">
      <c r="B97" s="102"/>
      <c r="D97" s="103" t="s">
        <v>91</v>
      </c>
      <c r="E97" s="104"/>
      <c r="F97" s="104"/>
      <c r="G97" s="104"/>
      <c r="H97" s="104"/>
      <c r="I97" s="104"/>
      <c r="J97" s="105">
        <f>J126</f>
        <v>0</v>
      </c>
      <c r="L97" s="102"/>
    </row>
    <row r="98" spans="1:31" s="9" customFormat="1" ht="19.899999999999999" customHeight="1">
      <c r="B98" s="106"/>
      <c r="D98" s="107" t="s">
        <v>92</v>
      </c>
      <c r="E98" s="108"/>
      <c r="F98" s="108"/>
      <c r="G98" s="108"/>
      <c r="H98" s="108"/>
      <c r="I98" s="108"/>
      <c r="J98" s="109">
        <f>J127</f>
        <v>0</v>
      </c>
      <c r="L98" s="106"/>
    </row>
    <row r="99" spans="1:31" s="9" customFormat="1" ht="19.899999999999999" customHeight="1">
      <c r="B99" s="106"/>
      <c r="D99" s="107" t="s">
        <v>93</v>
      </c>
      <c r="E99" s="108"/>
      <c r="F99" s="108"/>
      <c r="G99" s="108"/>
      <c r="H99" s="108"/>
      <c r="I99" s="108"/>
      <c r="J99" s="109">
        <f>J131</f>
        <v>0</v>
      </c>
      <c r="L99" s="106"/>
    </row>
    <row r="100" spans="1:31" s="9" customFormat="1" ht="19.899999999999999" customHeight="1">
      <c r="B100" s="106"/>
      <c r="D100" s="107" t="s">
        <v>94</v>
      </c>
      <c r="E100" s="108"/>
      <c r="F100" s="108"/>
      <c r="G100" s="108"/>
      <c r="H100" s="108"/>
      <c r="I100" s="108"/>
      <c r="J100" s="109">
        <f>J137</f>
        <v>0</v>
      </c>
      <c r="L100" s="106"/>
    </row>
    <row r="101" spans="1:31" s="9" customFormat="1" ht="19.899999999999999" customHeight="1">
      <c r="B101" s="106"/>
      <c r="D101" s="107" t="s">
        <v>95</v>
      </c>
      <c r="E101" s="108"/>
      <c r="F101" s="108"/>
      <c r="G101" s="108"/>
      <c r="H101" s="108"/>
      <c r="I101" s="108"/>
      <c r="J101" s="109">
        <f>J142</f>
        <v>0</v>
      </c>
      <c r="L101" s="106"/>
    </row>
    <row r="102" spans="1:31" s="8" customFormat="1" ht="24.95" customHeight="1">
      <c r="B102" s="102"/>
      <c r="D102" s="103" t="s">
        <v>96</v>
      </c>
      <c r="E102" s="104"/>
      <c r="F102" s="104"/>
      <c r="G102" s="104"/>
      <c r="H102" s="104"/>
      <c r="I102" s="104"/>
      <c r="J102" s="105">
        <f>J144</f>
        <v>0</v>
      </c>
      <c r="L102" s="102"/>
    </row>
    <row r="103" spans="1:31" s="9" customFormat="1" ht="19.899999999999999" customHeight="1">
      <c r="B103" s="106"/>
      <c r="D103" s="107" t="s">
        <v>97</v>
      </c>
      <c r="E103" s="108"/>
      <c r="F103" s="108"/>
      <c r="G103" s="108"/>
      <c r="H103" s="108"/>
      <c r="I103" s="108"/>
      <c r="J103" s="109">
        <f>J145</f>
        <v>0</v>
      </c>
      <c r="L103" s="106"/>
    </row>
    <row r="104" spans="1:31" s="9" customFormat="1" ht="19.899999999999999" customHeight="1">
      <c r="B104" s="106"/>
      <c r="D104" s="107" t="s">
        <v>98</v>
      </c>
      <c r="E104" s="108"/>
      <c r="F104" s="108"/>
      <c r="G104" s="108"/>
      <c r="H104" s="108"/>
      <c r="I104" s="108"/>
      <c r="J104" s="109">
        <f>J159</f>
        <v>0</v>
      </c>
      <c r="L104" s="106"/>
    </row>
    <row r="105" spans="1:31" s="8" customFormat="1" ht="24.95" customHeight="1">
      <c r="B105" s="102"/>
      <c r="D105" s="103" t="s">
        <v>99</v>
      </c>
      <c r="E105" s="104"/>
      <c r="F105" s="104"/>
      <c r="G105" s="104"/>
      <c r="H105" s="104"/>
      <c r="I105" s="104"/>
      <c r="J105" s="105">
        <f>J163</f>
        <v>0</v>
      </c>
      <c r="L105" s="102"/>
    </row>
    <row r="106" spans="1:31" s="1" customFormat="1" ht="21.75" customHeight="1">
      <c r="A106" s="25"/>
      <c r="B106" s="26"/>
      <c r="C106" s="25"/>
      <c r="D106" s="25"/>
      <c r="E106" s="25"/>
      <c r="F106" s="25"/>
      <c r="G106" s="25"/>
      <c r="H106" s="25"/>
      <c r="I106" s="25"/>
      <c r="J106" s="25"/>
      <c r="K106" s="25"/>
      <c r="L106" s="3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s="1" customFormat="1" ht="6.95" customHeight="1">
      <c r="A107" s="25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3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11" spans="1:31" s="1" customFormat="1" ht="6.95" customHeight="1">
      <c r="A111" s="25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1" customFormat="1" ht="24.95" customHeight="1">
      <c r="A112" s="25"/>
      <c r="B112" s="26"/>
      <c r="C112" s="17" t="s">
        <v>100</v>
      </c>
      <c r="D112" s="25"/>
      <c r="E112" s="25"/>
      <c r="F112" s="25"/>
      <c r="G112" s="25"/>
      <c r="H112" s="25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5" s="1" customFormat="1" ht="6.95" customHeight="1">
      <c r="A113" s="25"/>
      <c r="B113" s="26"/>
      <c r="C113" s="25"/>
      <c r="D113" s="25"/>
      <c r="E113" s="25"/>
      <c r="F113" s="25"/>
      <c r="G113" s="25"/>
      <c r="H113" s="25"/>
      <c r="I113" s="25"/>
      <c r="J113" s="25"/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5" s="1" customFormat="1" ht="12" customHeight="1">
      <c r="A114" s="25"/>
      <c r="B114" s="26"/>
      <c r="C114" s="22" t="s">
        <v>13</v>
      </c>
      <c r="D114" s="25"/>
      <c r="E114" s="25"/>
      <c r="F114" s="25"/>
      <c r="G114" s="25"/>
      <c r="H114" s="25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5" s="1" customFormat="1" ht="16.5" customHeight="1">
      <c r="A115" s="25"/>
      <c r="B115" s="26"/>
      <c r="C115" s="25"/>
      <c r="D115" s="25"/>
      <c r="E115" s="197" t="str">
        <f>E7</f>
        <v>Rekonstrukce podlah</v>
      </c>
      <c r="F115" s="198"/>
      <c r="G115" s="198"/>
      <c r="H115" s="198"/>
      <c r="I115" s="25"/>
      <c r="J115" s="25"/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5" s="1" customFormat="1" ht="12" customHeight="1">
      <c r="A116" s="25"/>
      <c r="B116" s="26"/>
      <c r="C116" s="22" t="s">
        <v>84</v>
      </c>
      <c r="D116" s="25"/>
      <c r="E116" s="25"/>
      <c r="F116" s="25"/>
      <c r="G116" s="25"/>
      <c r="H116" s="25"/>
      <c r="I116" s="25"/>
      <c r="J116" s="25"/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65" s="1" customFormat="1" ht="16.5" customHeight="1">
      <c r="A117" s="25"/>
      <c r="B117" s="26"/>
      <c r="C117" s="25"/>
      <c r="D117" s="25"/>
      <c r="E117" s="181" t="str">
        <f>E9</f>
        <v xml:space="preserve">001 - Rekonstrukce podlah  místnosti  - 001,002,007,008  </v>
      </c>
      <c r="F117" s="196"/>
      <c r="G117" s="196"/>
      <c r="H117" s="196"/>
      <c r="I117" s="25"/>
      <c r="J117" s="25"/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65" s="1" customFormat="1" ht="6.95" customHeight="1">
      <c r="A118" s="25"/>
      <c r="B118" s="26"/>
      <c r="C118" s="25"/>
      <c r="D118" s="25"/>
      <c r="E118" s="25"/>
      <c r="F118" s="25"/>
      <c r="G118" s="25"/>
      <c r="H118" s="25"/>
      <c r="I118" s="25"/>
      <c r="J118" s="25"/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65" s="1" customFormat="1" ht="12" customHeight="1">
      <c r="A119" s="25"/>
      <c r="B119" s="26"/>
      <c r="C119" s="22" t="s">
        <v>17</v>
      </c>
      <c r="D119" s="25"/>
      <c r="E119" s="25"/>
      <c r="F119" s="20" t="str">
        <f>F12</f>
        <v>Karviná</v>
      </c>
      <c r="G119" s="25"/>
      <c r="H119" s="25"/>
      <c r="I119" s="22" t="s">
        <v>19</v>
      </c>
      <c r="J119" s="48" t="str">
        <f>IF(J12="","",J12)</f>
        <v/>
      </c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65" s="1" customFormat="1" ht="6.95" customHeight="1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3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65" s="1" customFormat="1" ht="15.2" customHeight="1">
      <c r="A121" s="25"/>
      <c r="B121" s="26"/>
      <c r="C121" s="22" t="s">
        <v>20</v>
      </c>
      <c r="D121" s="25"/>
      <c r="E121" s="25"/>
      <c r="F121" s="20" t="str">
        <f>E15</f>
        <v xml:space="preserve"> </v>
      </c>
      <c r="G121" s="25"/>
      <c r="H121" s="25"/>
      <c r="I121" s="22" t="s">
        <v>25</v>
      </c>
      <c r="J121" s="23" t="str">
        <f>E21</f>
        <v xml:space="preserve"> </v>
      </c>
      <c r="K121" s="25"/>
      <c r="L121" s="3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</row>
    <row r="122" spans="1:65" s="1" customFormat="1" ht="15.2" customHeight="1">
      <c r="A122" s="25"/>
      <c r="B122" s="26"/>
      <c r="C122" s="22" t="s">
        <v>24</v>
      </c>
      <c r="D122" s="25"/>
      <c r="E122" s="25"/>
      <c r="F122" s="20" t="str">
        <f>IF(E18="","",E18)</f>
        <v xml:space="preserve"> </v>
      </c>
      <c r="G122" s="25"/>
      <c r="H122" s="25"/>
      <c r="I122" s="22" t="s">
        <v>27</v>
      </c>
      <c r="J122" s="23" t="str">
        <f>E24</f>
        <v xml:space="preserve"> </v>
      </c>
      <c r="K122" s="25"/>
      <c r="L122" s="3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</row>
    <row r="123" spans="1:65" s="1" customFormat="1" ht="10.35" customHeight="1">
      <c r="A123" s="25"/>
      <c r="B123" s="26"/>
      <c r="C123" s="25"/>
      <c r="D123" s="25"/>
      <c r="E123" s="25"/>
      <c r="F123" s="25"/>
      <c r="G123" s="25"/>
      <c r="H123" s="25"/>
      <c r="I123" s="25"/>
      <c r="J123" s="25"/>
      <c r="K123" s="25"/>
      <c r="L123" s="3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</row>
    <row r="124" spans="1:65" s="10" customFormat="1" ht="29.25" customHeight="1">
      <c r="A124" s="110"/>
      <c r="B124" s="111"/>
      <c r="C124" s="112" t="s">
        <v>101</v>
      </c>
      <c r="D124" s="113" t="s">
        <v>54</v>
      </c>
      <c r="E124" s="113" t="s">
        <v>50</v>
      </c>
      <c r="F124" s="113" t="s">
        <v>51</v>
      </c>
      <c r="G124" s="113" t="s">
        <v>102</v>
      </c>
      <c r="H124" s="113" t="s">
        <v>103</v>
      </c>
      <c r="I124" s="113" t="s">
        <v>104</v>
      </c>
      <c r="J124" s="114" t="s">
        <v>88</v>
      </c>
      <c r="K124" s="115" t="s">
        <v>105</v>
      </c>
      <c r="L124" s="116"/>
      <c r="M124" s="54" t="s">
        <v>1</v>
      </c>
      <c r="N124" s="55" t="s">
        <v>33</v>
      </c>
      <c r="O124" s="55" t="s">
        <v>106</v>
      </c>
      <c r="P124" s="55" t="s">
        <v>107</v>
      </c>
      <c r="Q124" s="55" t="s">
        <v>108</v>
      </c>
      <c r="R124" s="55" t="s">
        <v>109</v>
      </c>
      <c r="S124" s="55" t="s">
        <v>110</v>
      </c>
      <c r="T124" s="56" t="s">
        <v>111</v>
      </c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</row>
    <row r="125" spans="1:65" s="1" customFormat="1" ht="22.9" customHeight="1">
      <c r="A125" s="25"/>
      <c r="B125" s="26"/>
      <c r="C125" s="61" t="s">
        <v>112</v>
      </c>
      <c r="D125" s="25"/>
      <c r="E125" s="25"/>
      <c r="F125" s="25"/>
      <c r="G125" s="25"/>
      <c r="H125" s="25"/>
      <c r="I125" s="25"/>
      <c r="J125" s="117">
        <f>BK125</f>
        <v>0</v>
      </c>
      <c r="K125" s="25"/>
      <c r="L125" s="26"/>
      <c r="M125" s="57"/>
      <c r="N125" s="49"/>
      <c r="O125" s="58"/>
      <c r="P125" s="118">
        <f>P126+P144+P163</f>
        <v>712.23799399999996</v>
      </c>
      <c r="Q125" s="58"/>
      <c r="R125" s="118">
        <f>R126+R144+R163</f>
        <v>8.3307427999999994</v>
      </c>
      <c r="S125" s="58"/>
      <c r="T125" s="119">
        <f>T126+T144+T163</f>
        <v>9.7983000000000011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T125" s="13" t="s">
        <v>68</v>
      </c>
      <c r="AU125" s="13" t="s">
        <v>90</v>
      </c>
      <c r="BK125" s="120">
        <f>BK126+BK144+BK163</f>
        <v>0</v>
      </c>
    </row>
    <row r="126" spans="1:65" s="11" customFormat="1" ht="25.9" customHeight="1">
      <c r="B126" s="121"/>
      <c r="D126" s="122" t="s">
        <v>68</v>
      </c>
      <c r="E126" s="123" t="s">
        <v>113</v>
      </c>
      <c r="F126" s="123" t="s">
        <v>114</v>
      </c>
      <c r="J126" s="124">
        <f>BK126</f>
        <v>0</v>
      </c>
      <c r="L126" s="121"/>
      <c r="M126" s="125"/>
      <c r="N126" s="126"/>
      <c r="O126" s="126"/>
      <c r="P126" s="127">
        <f>P127+P131+P137+P142</f>
        <v>271.59405199999998</v>
      </c>
      <c r="Q126" s="126"/>
      <c r="R126" s="127">
        <f>R127+R131+R137+R142</f>
        <v>0.44143080000000001</v>
      </c>
      <c r="S126" s="126"/>
      <c r="T126" s="128">
        <f>T127+T131+T137+T142</f>
        <v>9.7252500000000008</v>
      </c>
      <c r="AR126" s="122" t="s">
        <v>77</v>
      </c>
      <c r="AT126" s="129" t="s">
        <v>68</v>
      </c>
      <c r="AU126" s="129" t="s">
        <v>69</v>
      </c>
      <c r="AY126" s="122" t="s">
        <v>115</v>
      </c>
      <c r="BK126" s="130">
        <f>BK127+BK131+BK137+BK142</f>
        <v>0</v>
      </c>
    </row>
    <row r="127" spans="1:65" s="11" customFormat="1" ht="22.9" customHeight="1">
      <c r="B127" s="121"/>
      <c r="D127" s="122" t="s">
        <v>68</v>
      </c>
      <c r="E127" s="131" t="s">
        <v>116</v>
      </c>
      <c r="F127" s="131" t="s">
        <v>117</v>
      </c>
      <c r="J127" s="132">
        <f>BK127</f>
        <v>0</v>
      </c>
      <c r="L127" s="121"/>
      <c r="M127" s="125"/>
      <c r="N127" s="126"/>
      <c r="O127" s="126"/>
      <c r="P127" s="127">
        <f>SUM(P128:P130)</f>
        <v>49.718159999999997</v>
      </c>
      <c r="Q127" s="126"/>
      <c r="R127" s="127">
        <f>SUM(R128:R130)</f>
        <v>0.434112</v>
      </c>
      <c r="S127" s="126"/>
      <c r="T127" s="128">
        <f>SUM(T128:T130)</f>
        <v>0</v>
      </c>
      <c r="AR127" s="122" t="s">
        <v>77</v>
      </c>
      <c r="AT127" s="129" t="s">
        <v>68</v>
      </c>
      <c r="AU127" s="129" t="s">
        <v>77</v>
      </c>
      <c r="AY127" s="122" t="s">
        <v>115</v>
      </c>
      <c r="BK127" s="130">
        <f>SUM(BK128:BK130)</f>
        <v>0</v>
      </c>
    </row>
    <row r="128" spans="1:65" s="1" customFormat="1" ht="24.2" customHeight="1">
      <c r="A128" s="25"/>
      <c r="B128" s="133"/>
      <c r="C128" s="134" t="s">
        <v>77</v>
      </c>
      <c r="D128" s="134" t="s">
        <v>118</v>
      </c>
      <c r="E128" s="135" t="s">
        <v>119</v>
      </c>
      <c r="F128" s="136" t="s">
        <v>120</v>
      </c>
      <c r="G128" s="137" t="s">
        <v>121</v>
      </c>
      <c r="H128" s="138">
        <v>8.16</v>
      </c>
      <c r="I128" s="139"/>
      <c r="J128" s="139">
        <f>ROUND(I128*H128,2)</f>
        <v>0</v>
      </c>
      <c r="K128" s="140"/>
      <c r="L128" s="26"/>
      <c r="M128" s="141" t="s">
        <v>1</v>
      </c>
      <c r="N128" s="142" t="s">
        <v>34</v>
      </c>
      <c r="O128" s="143">
        <v>1.496</v>
      </c>
      <c r="P128" s="143">
        <f>O128*H128</f>
        <v>12.20736</v>
      </c>
      <c r="Q128" s="143">
        <v>3.8199999999999998E-2</v>
      </c>
      <c r="R128" s="143">
        <f>Q128*H128</f>
        <v>0.31171199999999999</v>
      </c>
      <c r="S128" s="143">
        <v>0</v>
      </c>
      <c r="T128" s="144">
        <f>S128*H128</f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45" t="s">
        <v>122</v>
      </c>
      <c r="AT128" s="145" t="s">
        <v>118</v>
      </c>
      <c r="AU128" s="145" t="s">
        <v>79</v>
      </c>
      <c r="AY128" s="13" t="s">
        <v>115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3" t="s">
        <v>77</v>
      </c>
      <c r="BK128" s="146">
        <f>ROUND(I128*H128,2)</f>
        <v>0</v>
      </c>
      <c r="BL128" s="13" t="s">
        <v>122</v>
      </c>
      <c r="BM128" s="145" t="s">
        <v>123</v>
      </c>
    </row>
    <row r="129" spans="1:65" s="1" customFormat="1" ht="16.5" customHeight="1">
      <c r="A129" s="25"/>
      <c r="B129" s="133"/>
      <c r="C129" s="134" t="s">
        <v>79</v>
      </c>
      <c r="D129" s="134" t="s">
        <v>118</v>
      </c>
      <c r="E129" s="135" t="s">
        <v>124</v>
      </c>
      <c r="F129" s="136" t="s">
        <v>125</v>
      </c>
      <c r="G129" s="137" t="s">
        <v>121</v>
      </c>
      <c r="H129" s="138">
        <v>182.97</v>
      </c>
      <c r="I129" s="139"/>
      <c r="J129" s="139">
        <f>ROUND(I129*H129,2)</f>
        <v>0</v>
      </c>
      <c r="K129" s="140"/>
      <c r="L129" s="26"/>
      <c r="M129" s="141" t="s">
        <v>1</v>
      </c>
      <c r="N129" s="142" t="s">
        <v>34</v>
      </c>
      <c r="O129" s="143">
        <v>0.04</v>
      </c>
      <c r="P129" s="143">
        <f>O129*H129</f>
        <v>7.3188000000000004</v>
      </c>
      <c r="Q129" s="143">
        <v>0</v>
      </c>
      <c r="R129" s="143">
        <f>Q129*H129</f>
        <v>0</v>
      </c>
      <c r="S129" s="143">
        <v>0</v>
      </c>
      <c r="T129" s="144">
        <f>S129*H129</f>
        <v>0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R129" s="145" t="s">
        <v>122</v>
      </c>
      <c r="AT129" s="145" t="s">
        <v>118</v>
      </c>
      <c r="AU129" s="145" t="s">
        <v>79</v>
      </c>
      <c r="AY129" s="13" t="s">
        <v>115</v>
      </c>
      <c r="BE129" s="146">
        <f>IF(N129="základní",J129,0)</f>
        <v>0</v>
      </c>
      <c r="BF129" s="146">
        <f>IF(N129="snížená",J129,0)</f>
        <v>0</v>
      </c>
      <c r="BG129" s="146">
        <f>IF(N129="zákl. přenesená",J129,0)</f>
        <v>0</v>
      </c>
      <c r="BH129" s="146">
        <f>IF(N129="sníž. přenesená",J129,0)</f>
        <v>0</v>
      </c>
      <c r="BI129" s="146">
        <f>IF(N129="nulová",J129,0)</f>
        <v>0</v>
      </c>
      <c r="BJ129" s="13" t="s">
        <v>77</v>
      </c>
      <c r="BK129" s="146">
        <f>ROUND(I129*H129,2)</f>
        <v>0</v>
      </c>
      <c r="BL129" s="13" t="s">
        <v>122</v>
      </c>
      <c r="BM129" s="145" t="s">
        <v>126</v>
      </c>
    </row>
    <row r="130" spans="1:65" s="1" customFormat="1" ht="24.2" customHeight="1">
      <c r="A130" s="25"/>
      <c r="B130" s="133"/>
      <c r="C130" s="134" t="s">
        <v>127</v>
      </c>
      <c r="D130" s="134" t="s">
        <v>118</v>
      </c>
      <c r="E130" s="135" t="s">
        <v>128</v>
      </c>
      <c r="F130" s="136" t="s">
        <v>129</v>
      </c>
      <c r="G130" s="137" t="s">
        <v>130</v>
      </c>
      <c r="H130" s="138">
        <v>81.599999999999994</v>
      </c>
      <c r="I130" s="139"/>
      <c r="J130" s="139">
        <f>ROUND(I130*H130,2)</f>
        <v>0</v>
      </c>
      <c r="K130" s="140"/>
      <c r="L130" s="26"/>
      <c r="M130" s="141" t="s">
        <v>1</v>
      </c>
      <c r="N130" s="142" t="s">
        <v>34</v>
      </c>
      <c r="O130" s="143">
        <v>0.37</v>
      </c>
      <c r="P130" s="143">
        <f>O130*H130</f>
        <v>30.191999999999997</v>
      </c>
      <c r="Q130" s="143">
        <v>1.5E-3</v>
      </c>
      <c r="R130" s="143">
        <f>Q130*H130</f>
        <v>0.12239999999999999</v>
      </c>
      <c r="S130" s="143">
        <v>0</v>
      </c>
      <c r="T130" s="144">
        <f>S130*H130</f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45" t="s">
        <v>122</v>
      </c>
      <c r="AT130" s="145" t="s">
        <v>118</v>
      </c>
      <c r="AU130" s="145" t="s">
        <v>79</v>
      </c>
      <c r="AY130" s="13" t="s">
        <v>115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3" t="s">
        <v>77</v>
      </c>
      <c r="BK130" s="146">
        <f>ROUND(I130*H130,2)</f>
        <v>0</v>
      </c>
      <c r="BL130" s="13" t="s">
        <v>122</v>
      </c>
      <c r="BM130" s="145" t="s">
        <v>131</v>
      </c>
    </row>
    <row r="131" spans="1:65" s="11" customFormat="1" ht="22.9" customHeight="1">
      <c r="B131" s="121"/>
      <c r="D131" s="122" t="s">
        <v>68</v>
      </c>
      <c r="E131" s="131" t="s">
        <v>132</v>
      </c>
      <c r="F131" s="131" t="s">
        <v>133</v>
      </c>
      <c r="J131" s="132">
        <f>BK131</f>
        <v>0</v>
      </c>
      <c r="L131" s="121"/>
      <c r="M131" s="125"/>
      <c r="N131" s="126"/>
      <c r="O131" s="126"/>
      <c r="P131" s="127">
        <f>SUM(P132:P136)</f>
        <v>194.33530999999999</v>
      </c>
      <c r="Q131" s="126"/>
      <c r="R131" s="127">
        <f>SUM(R132:R136)</f>
        <v>7.3188000000000003E-3</v>
      </c>
      <c r="S131" s="126"/>
      <c r="T131" s="128">
        <f>SUM(T132:T136)</f>
        <v>9.7252500000000008</v>
      </c>
      <c r="AR131" s="122" t="s">
        <v>77</v>
      </c>
      <c r="AT131" s="129" t="s">
        <v>68</v>
      </c>
      <c r="AU131" s="129" t="s">
        <v>77</v>
      </c>
      <c r="AY131" s="122" t="s">
        <v>115</v>
      </c>
      <c r="BK131" s="130">
        <f>SUM(BK132:BK136)</f>
        <v>0</v>
      </c>
    </row>
    <row r="132" spans="1:65" s="1" customFormat="1" ht="24.2" customHeight="1">
      <c r="A132" s="25"/>
      <c r="B132" s="133"/>
      <c r="C132" s="134" t="s">
        <v>122</v>
      </c>
      <c r="D132" s="134" t="s">
        <v>118</v>
      </c>
      <c r="E132" s="135" t="s">
        <v>134</v>
      </c>
      <c r="F132" s="136" t="s">
        <v>135</v>
      </c>
      <c r="G132" s="137" t="s">
        <v>121</v>
      </c>
      <c r="H132" s="138">
        <v>182.97</v>
      </c>
      <c r="I132" s="139"/>
      <c r="J132" s="139">
        <f>ROUND(I132*H132,2)</f>
        <v>0</v>
      </c>
      <c r="K132" s="140"/>
      <c r="L132" s="26"/>
      <c r="M132" s="141" t="s">
        <v>1</v>
      </c>
      <c r="N132" s="142" t="s">
        <v>34</v>
      </c>
      <c r="O132" s="143">
        <v>0.308</v>
      </c>
      <c r="P132" s="143">
        <f>O132*H132</f>
        <v>56.354759999999999</v>
      </c>
      <c r="Q132" s="143">
        <v>4.0000000000000003E-5</v>
      </c>
      <c r="R132" s="143">
        <f>Q132*H132</f>
        <v>7.3188000000000003E-3</v>
      </c>
      <c r="S132" s="143">
        <v>0</v>
      </c>
      <c r="T132" s="144">
        <f>S132*H132</f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45" t="s">
        <v>122</v>
      </c>
      <c r="AT132" s="145" t="s">
        <v>118</v>
      </c>
      <c r="AU132" s="145" t="s">
        <v>79</v>
      </c>
      <c r="AY132" s="13" t="s">
        <v>115</v>
      </c>
      <c r="BE132" s="146">
        <f>IF(N132="základní",J132,0)</f>
        <v>0</v>
      </c>
      <c r="BF132" s="146">
        <f>IF(N132="snížená",J132,0)</f>
        <v>0</v>
      </c>
      <c r="BG132" s="146">
        <f>IF(N132="zákl. přenesená",J132,0)</f>
        <v>0</v>
      </c>
      <c r="BH132" s="146">
        <f>IF(N132="sníž. přenesená",J132,0)</f>
        <v>0</v>
      </c>
      <c r="BI132" s="146">
        <f>IF(N132="nulová",J132,0)</f>
        <v>0</v>
      </c>
      <c r="BJ132" s="13" t="s">
        <v>77</v>
      </c>
      <c r="BK132" s="146">
        <f>ROUND(I132*H132,2)</f>
        <v>0</v>
      </c>
      <c r="BL132" s="13" t="s">
        <v>122</v>
      </c>
      <c r="BM132" s="145" t="s">
        <v>136</v>
      </c>
    </row>
    <row r="133" spans="1:65" s="1" customFormat="1" ht="21.75" customHeight="1">
      <c r="A133" s="25"/>
      <c r="B133" s="133"/>
      <c r="C133" s="134" t="s">
        <v>137</v>
      </c>
      <c r="D133" s="134" t="s">
        <v>118</v>
      </c>
      <c r="E133" s="135" t="s">
        <v>138</v>
      </c>
      <c r="F133" s="136" t="s">
        <v>139</v>
      </c>
      <c r="G133" s="137" t="s">
        <v>121</v>
      </c>
      <c r="H133" s="138">
        <v>160.15</v>
      </c>
      <c r="I133" s="139"/>
      <c r="J133" s="139">
        <f>ROUND(I133*H133,2)</f>
        <v>0</v>
      </c>
      <c r="K133" s="140"/>
      <c r="L133" s="26"/>
      <c r="M133" s="141" t="s">
        <v>1</v>
      </c>
      <c r="N133" s="142" t="s">
        <v>34</v>
      </c>
      <c r="O133" s="143">
        <v>0.30599999999999999</v>
      </c>
      <c r="P133" s="143">
        <f>O133*H133</f>
        <v>49.005900000000004</v>
      </c>
      <c r="Q133" s="143">
        <v>0</v>
      </c>
      <c r="R133" s="143">
        <f>Q133*H133</f>
        <v>0</v>
      </c>
      <c r="S133" s="143">
        <v>0</v>
      </c>
      <c r="T133" s="144">
        <f>S133*H133</f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45" t="s">
        <v>122</v>
      </c>
      <c r="AT133" s="145" t="s">
        <v>118</v>
      </c>
      <c r="AU133" s="145" t="s">
        <v>79</v>
      </c>
      <c r="AY133" s="13" t="s">
        <v>115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3" t="s">
        <v>77</v>
      </c>
      <c r="BK133" s="146">
        <f>ROUND(I133*H133,2)</f>
        <v>0</v>
      </c>
      <c r="BL133" s="13" t="s">
        <v>122</v>
      </c>
      <c r="BM133" s="145" t="s">
        <v>140</v>
      </c>
    </row>
    <row r="134" spans="1:65" s="1" customFormat="1" ht="24.2" customHeight="1">
      <c r="A134" s="25"/>
      <c r="B134" s="133"/>
      <c r="C134" s="134" t="s">
        <v>116</v>
      </c>
      <c r="D134" s="134" t="s">
        <v>118</v>
      </c>
      <c r="E134" s="135" t="s">
        <v>141</v>
      </c>
      <c r="F134" s="136" t="s">
        <v>142</v>
      </c>
      <c r="G134" s="137" t="s">
        <v>121</v>
      </c>
      <c r="H134" s="138">
        <v>320.3</v>
      </c>
      <c r="I134" s="139"/>
      <c r="J134" s="139">
        <f>ROUND(I134*H134,2)</f>
        <v>0</v>
      </c>
      <c r="K134" s="140"/>
      <c r="L134" s="26"/>
      <c r="M134" s="141" t="s">
        <v>1</v>
      </c>
      <c r="N134" s="142" t="s">
        <v>34</v>
      </c>
      <c r="O134" s="143">
        <v>0.14099999999999999</v>
      </c>
      <c r="P134" s="143">
        <f>O134*H134</f>
        <v>45.162299999999995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45" t="s">
        <v>122</v>
      </c>
      <c r="AT134" s="145" t="s">
        <v>118</v>
      </c>
      <c r="AU134" s="145" t="s">
        <v>79</v>
      </c>
      <c r="AY134" s="13" t="s">
        <v>115</v>
      </c>
      <c r="BE134" s="146">
        <f>IF(N134="základní",J134,0)</f>
        <v>0</v>
      </c>
      <c r="BF134" s="146">
        <f>IF(N134="snížená",J134,0)</f>
        <v>0</v>
      </c>
      <c r="BG134" s="146">
        <f>IF(N134="zákl. přenesená",J134,0)</f>
        <v>0</v>
      </c>
      <c r="BH134" s="146">
        <f>IF(N134="sníž. přenesená",J134,0)</f>
        <v>0</v>
      </c>
      <c r="BI134" s="146">
        <f>IF(N134="nulová",J134,0)</f>
        <v>0</v>
      </c>
      <c r="BJ134" s="13" t="s">
        <v>77</v>
      </c>
      <c r="BK134" s="146">
        <f>ROUND(I134*H134,2)</f>
        <v>0</v>
      </c>
      <c r="BL134" s="13" t="s">
        <v>122</v>
      </c>
      <c r="BM134" s="145" t="s">
        <v>143</v>
      </c>
    </row>
    <row r="135" spans="1:65" s="1" customFormat="1" ht="24.2" customHeight="1">
      <c r="A135" s="25"/>
      <c r="B135" s="133"/>
      <c r="C135" s="134" t="s">
        <v>144</v>
      </c>
      <c r="D135" s="134" t="s">
        <v>118</v>
      </c>
      <c r="E135" s="135" t="s">
        <v>145</v>
      </c>
      <c r="F135" s="136" t="s">
        <v>146</v>
      </c>
      <c r="G135" s="137" t="s">
        <v>121</v>
      </c>
      <c r="H135" s="138">
        <v>160.15</v>
      </c>
      <c r="I135" s="139"/>
      <c r="J135" s="139">
        <f>ROUND(I135*H135,2)</f>
        <v>0</v>
      </c>
      <c r="K135" s="140"/>
      <c r="L135" s="26"/>
      <c r="M135" s="141" t="s">
        <v>1</v>
      </c>
      <c r="N135" s="142" t="s">
        <v>34</v>
      </c>
      <c r="O135" s="143">
        <v>0.23300000000000001</v>
      </c>
      <c r="P135" s="143">
        <f>O135*H135</f>
        <v>37.314950000000003</v>
      </c>
      <c r="Q135" s="143">
        <v>0</v>
      </c>
      <c r="R135" s="143">
        <f>Q135*H135</f>
        <v>0</v>
      </c>
      <c r="S135" s="143">
        <v>5.7000000000000002E-2</v>
      </c>
      <c r="T135" s="144">
        <f>S135*H135</f>
        <v>9.1285500000000006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5" t="s">
        <v>122</v>
      </c>
      <c r="AT135" s="145" t="s">
        <v>118</v>
      </c>
      <c r="AU135" s="145" t="s">
        <v>79</v>
      </c>
      <c r="AY135" s="13" t="s">
        <v>115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3" t="s">
        <v>77</v>
      </c>
      <c r="BK135" s="146">
        <f>ROUND(I135*H135,2)</f>
        <v>0</v>
      </c>
      <c r="BL135" s="13" t="s">
        <v>122</v>
      </c>
      <c r="BM135" s="145" t="s">
        <v>147</v>
      </c>
    </row>
    <row r="136" spans="1:65" s="1" customFormat="1" ht="16.5" customHeight="1">
      <c r="A136" s="25"/>
      <c r="B136" s="133"/>
      <c r="C136" s="134" t="s">
        <v>148</v>
      </c>
      <c r="D136" s="134" t="s">
        <v>118</v>
      </c>
      <c r="E136" s="135" t="s">
        <v>149</v>
      </c>
      <c r="F136" s="136" t="s">
        <v>150</v>
      </c>
      <c r="G136" s="137" t="s">
        <v>130</v>
      </c>
      <c r="H136" s="138">
        <v>66.3</v>
      </c>
      <c r="I136" s="139"/>
      <c r="J136" s="139">
        <f>ROUND(I136*H136,2)</f>
        <v>0</v>
      </c>
      <c r="K136" s="140"/>
      <c r="L136" s="26"/>
      <c r="M136" s="141" t="s">
        <v>1</v>
      </c>
      <c r="N136" s="142" t="s">
        <v>34</v>
      </c>
      <c r="O136" s="143">
        <v>9.8000000000000004E-2</v>
      </c>
      <c r="P136" s="143">
        <f>O136*H136</f>
        <v>6.4973999999999998</v>
      </c>
      <c r="Q136" s="143">
        <v>0</v>
      </c>
      <c r="R136" s="143">
        <f>Q136*H136</f>
        <v>0</v>
      </c>
      <c r="S136" s="143">
        <v>8.9999999999999993E-3</v>
      </c>
      <c r="T136" s="144">
        <f>S136*H136</f>
        <v>0.5966999999999999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5" t="s">
        <v>122</v>
      </c>
      <c r="AT136" s="145" t="s">
        <v>118</v>
      </c>
      <c r="AU136" s="145" t="s">
        <v>79</v>
      </c>
      <c r="AY136" s="13" t="s">
        <v>115</v>
      </c>
      <c r="BE136" s="146">
        <f>IF(N136="základní",J136,0)</f>
        <v>0</v>
      </c>
      <c r="BF136" s="146">
        <f>IF(N136="snížená",J136,0)</f>
        <v>0</v>
      </c>
      <c r="BG136" s="146">
        <f>IF(N136="zákl. přenesená",J136,0)</f>
        <v>0</v>
      </c>
      <c r="BH136" s="146">
        <f>IF(N136="sníž. přenesená",J136,0)</f>
        <v>0</v>
      </c>
      <c r="BI136" s="146">
        <f>IF(N136="nulová",J136,0)</f>
        <v>0</v>
      </c>
      <c r="BJ136" s="13" t="s">
        <v>77</v>
      </c>
      <c r="BK136" s="146">
        <f>ROUND(I136*H136,2)</f>
        <v>0</v>
      </c>
      <c r="BL136" s="13" t="s">
        <v>122</v>
      </c>
      <c r="BM136" s="145" t="s">
        <v>151</v>
      </c>
    </row>
    <row r="137" spans="1:65" s="11" customFormat="1" ht="22.9" customHeight="1">
      <c r="B137" s="121"/>
      <c r="D137" s="122" t="s">
        <v>68</v>
      </c>
      <c r="E137" s="131" t="s">
        <v>152</v>
      </c>
      <c r="F137" s="131" t="s">
        <v>153</v>
      </c>
      <c r="J137" s="132">
        <f>BK137</f>
        <v>0</v>
      </c>
      <c r="L137" s="121"/>
      <c r="M137" s="125"/>
      <c r="N137" s="126"/>
      <c r="O137" s="126"/>
      <c r="P137" s="127">
        <f>SUM(P138:P141)</f>
        <v>25.758942000000001</v>
      </c>
      <c r="Q137" s="126"/>
      <c r="R137" s="127">
        <f>SUM(R138:R141)</f>
        <v>0</v>
      </c>
      <c r="S137" s="126"/>
      <c r="T137" s="128">
        <f>SUM(T138:T141)</f>
        <v>0</v>
      </c>
      <c r="AR137" s="122" t="s">
        <v>77</v>
      </c>
      <c r="AT137" s="129" t="s">
        <v>68</v>
      </c>
      <c r="AU137" s="129" t="s">
        <v>77</v>
      </c>
      <c r="AY137" s="122" t="s">
        <v>115</v>
      </c>
      <c r="BK137" s="130">
        <f>SUM(BK138:BK141)</f>
        <v>0</v>
      </c>
    </row>
    <row r="138" spans="1:65" s="1" customFormat="1" ht="24.2" customHeight="1">
      <c r="A138" s="25"/>
      <c r="B138" s="133"/>
      <c r="C138" s="134" t="s">
        <v>132</v>
      </c>
      <c r="D138" s="134" t="s">
        <v>118</v>
      </c>
      <c r="E138" s="135" t="s">
        <v>154</v>
      </c>
      <c r="F138" s="136" t="s">
        <v>155</v>
      </c>
      <c r="G138" s="137" t="s">
        <v>156</v>
      </c>
      <c r="H138" s="138">
        <v>9.798</v>
      </c>
      <c r="I138" s="139"/>
      <c r="J138" s="139">
        <f>ROUND(I138*H138,2)</f>
        <v>0</v>
      </c>
      <c r="K138" s="140"/>
      <c r="L138" s="26"/>
      <c r="M138" s="141" t="s">
        <v>1</v>
      </c>
      <c r="N138" s="142" t="s">
        <v>34</v>
      </c>
      <c r="O138" s="143">
        <v>2.42</v>
      </c>
      <c r="P138" s="143">
        <f>O138*H138</f>
        <v>23.71116</v>
      </c>
      <c r="Q138" s="143">
        <v>0</v>
      </c>
      <c r="R138" s="143">
        <f>Q138*H138</f>
        <v>0</v>
      </c>
      <c r="S138" s="143">
        <v>0</v>
      </c>
      <c r="T138" s="144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5" t="s">
        <v>122</v>
      </c>
      <c r="AT138" s="145" t="s">
        <v>118</v>
      </c>
      <c r="AU138" s="145" t="s">
        <v>79</v>
      </c>
      <c r="AY138" s="13" t="s">
        <v>115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3" t="s">
        <v>77</v>
      </c>
      <c r="BK138" s="146">
        <f>ROUND(I138*H138,2)</f>
        <v>0</v>
      </c>
      <c r="BL138" s="13" t="s">
        <v>122</v>
      </c>
      <c r="BM138" s="145" t="s">
        <v>157</v>
      </c>
    </row>
    <row r="139" spans="1:65" s="1" customFormat="1" ht="24.2" customHeight="1">
      <c r="A139" s="25"/>
      <c r="B139" s="133"/>
      <c r="C139" s="134" t="s">
        <v>158</v>
      </c>
      <c r="D139" s="134" t="s">
        <v>118</v>
      </c>
      <c r="E139" s="135" t="s">
        <v>159</v>
      </c>
      <c r="F139" s="136" t="s">
        <v>160</v>
      </c>
      <c r="G139" s="137" t="s">
        <v>156</v>
      </c>
      <c r="H139" s="138">
        <v>9.798</v>
      </c>
      <c r="I139" s="139"/>
      <c r="J139" s="139">
        <f>ROUND(I139*H139,2)</f>
        <v>0</v>
      </c>
      <c r="K139" s="140"/>
      <c r="L139" s="26"/>
      <c r="M139" s="141" t="s">
        <v>1</v>
      </c>
      <c r="N139" s="142" t="s">
        <v>34</v>
      </c>
      <c r="O139" s="143">
        <v>0.125</v>
      </c>
      <c r="P139" s="143">
        <f>O139*H139</f>
        <v>1.22475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5" t="s">
        <v>122</v>
      </c>
      <c r="AT139" s="145" t="s">
        <v>118</v>
      </c>
      <c r="AU139" s="145" t="s">
        <v>79</v>
      </c>
      <c r="AY139" s="13" t="s">
        <v>115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3" t="s">
        <v>77</v>
      </c>
      <c r="BK139" s="146">
        <f>ROUND(I139*H139,2)</f>
        <v>0</v>
      </c>
      <c r="BL139" s="13" t="s">
        <v>122</v>
      </c>
      <c r="BM139" s="145" t="s">
        <v>161</v>
      </c>
    </row>
    <row r="140" spans="1:65" s="1" customFormat="1" ht="24.2" customHeight="1">
      <c r="A140" s="25"/>
      <c r="B140" s="133"/>
      <c r="C140" s="134" t="s">
        <v>162</v>
      </c>
      <c r="D140" s="134" t="s">
        <v>118</v>
      </c>
      <c r="E140" s="135" t="s">
        <v>163</v>
      </c>
      <c r="F140" s="136" t="s">
        <v>164</v>
      </c>
      <c r="G140" s="137" t="s">
        <v>156</v>
      </c>
      <c r="H140" s="138">
        <v>137.172</v>
      </c>
      <c r="I140" s="139"/>
      <c r="J140" s="139">
        <f>ROUND(I140*H140,2)</f>
        <v>0</v>
      </c>
      <c r="K140" s="140"/>
      <c r="L140" s="26"/>
      <c r="M140" s="141" t="s">
        <v>1</v>
      </c>
      <c r="N140" s="142" t="s">
        <v>34</v>
      </c>
      <c r="O140" s="143">
        <v>6.0000000000000001E-3</v>
      </c>
      <c r="P140" s="143">
        <f>O140*H140</f>
        <v>0.82303199999999999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5" t="s">
        <v>122</v>
      </c>
      <c r="AT140" s="145" t="s">
        <v>118</v>
      </c>
      <c r="AU140" s="145" t="s">
        <v>79</v>
      </c>
      <c r="AY140" s="13" t="s">
        <v>115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3" t="s">
        <v>77</v>
      </c>
      <c r="BK140" s="146">
        <f>ROUND(I140*H140,2)</f>
        <v>0</v>
      </c>
      <c r="BL140" s="13" t="s">
        <v>122</v>
      </c>
      <c r="BM140" s="145" t="s">
        <v>165</v>
      </c>
    </row>
    <row r="141" spans="1:65" s="1" customFormat="1" ht="33" customHeight="1">
      <c r="A141" s="25"/>
      <c r="B141" s="133"/>
      <c r="C141" s="134" t="s">
        <v>166</v>
      </c>
      <c r="D141" s="134" t="s">
        <v>118</v>
      </c>
      <c r="E141" s="135" t="s">
        <v>167</v>
      </c>
      <c r="F141" s="136" t="s">
        <v>168</v>
      </c>
      <c r="G141" s="137" t="s">
        <v>156</v>
      </c>
      <c r="H141" s="138">
        <v>9.798</v>
      </c>
      <c r="I141" s="139"/>
      <c r="J141" s="139">
        <f>ROUND(I141*H141,2)</f>
        <v>0</v>
      </c>
      <c r="K141" s="140"/>
      <c r="L141" s="26"/>
      <c r="M141" s="141" t="s">
        <v>1</v>
      </c>
      <c r="N141" s="142" t="s">
        <v>34</v>
      </c>
      <c r="O141" s="143">
        <v>0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45" t="s">
        <v>122</v>
      </c>
      <c r="AT141" s="145" t="s">
        <v>118</v>
      </c>
      <c r="AU141" s="145" t="s">
        <v>79</v>
      </c>
      <c r="AY141" s="13" t="s">
        <v>115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3" t="s">
        <v>77</v>
      </c>
      <c r="BK141" s="146">
        <f>ROUND(I141*H141,2)</f>
        <v>0</v>
      </c>
      <c r="BL141" s="13" t="s">
        <v>122</v>
      </c>
      <c r="BM141" s="145" t="s">
        <v>169</v>
      </c>
    </row>
    <row r="142" spans="1:65" s="11" customFormat="1" ht="22.9" customHeight="1">
      <c r="B142" s="121"/>
      <c r="D142" s="122" t="s">
        <v>68</v>
      </c>
      <c r="E142" s="131" t="s">
        <v>170</v>
      </c>
      <c r="F142" s="131" t="s">
        <v>171</v>
      </c>
      <c r="J142" s="132">
        <f>BK142</f>
        <v>0</v>
      </c>
      <c r="L142" s="121"/>
      <c r="M142" s="125"/>
      <c r="N142" s="126"/>
      <c r="O142" s="126"/>
      <c r="P142" s="127">
        <f>P143</f>
        <v>1.7816400000000001</v>
      </c>
      <c r="Q142" s="126"/>
      <c r="R142" s="127">
        <f>R143</f>
        <v>0</v>
      </c>
      <c r="S142" s="126"/>
      <c r="T142" s="128">
        <f>T143</f>
        <v>0</v>
      </c>
      <c r="AR142" s="122" t="s">
        <v>77</v>
      </c>
      <c r="AT142" s="129" t="s">
        <v>68</v>
      </c>
      <c r="AU142" s="129" t="s">
        <v>77</v>
      </c>
      <c r="AY142" s="122" t="s">
        <v>115</v>
      </c>
      <c r="BK142" s="130">
        <f>BK143</f>
        <v>0</v>
      </c>
    </row>
    <row r="143" spans="1:65" s="1" customFormat="1" ht="16.5" customHeight="1">
      <c r="A143" s="25"/>
      <c r="B143" s="133"/>
      <c r="C143" s="134" t="s">
        <v>172</v>
      </c>
      <c r="D143" s="134" t="s">
        <v>118</v>
      </c>
      <c r="E143" s="135" t="s">
        <v>173</v>
      </c>
      <c r="F143" s="136" t="s">
        <v>174</v>
      </c>
      <c r="G143" s="137" t="s">
        <v>156</v>
      </c>
      <c r="H143" s="138">
        <v>0.441</v>
      </c>
      <c r="I143" s="139"/>
      <c r="J143" s="139">
        <f>ROUND(I143*H143,2)</f>
        <v>0</v>
      </c>
      <c r="K143" s="140"/>
      <c r="L143" s="26"/>
      <c r="M143" s="141" t="s">
        <v>1</v>
      </c>
      <c r="N143" s="142" t="s">
        <v>34</v>
      </c>
      <c r="O143" s="143">
        <v>4.04</v>
      </c>
      <c r="P143" s="143">
        <f>O143*H143</f>
        <v>1.7816400000000001</v>
      </c>
      <c r="Q143" s="143">
        <v>0</v>
      </c>
      <c r="R143" s="143">
        <f>Q143*H143</f>
        <v>0</v>
      </c>
      <c r="S143" s="143">
        <v>0</v>
      </c>
      <c r="T143" s="144">
        <f>S143*H143</f>
        <v>0</v>
      </c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R143" s="145" t="s">
        <v>122</v>
      </c>
      <c r="AT143" s="145" t="s">
        <v>118</v>
      </c>
      <c r="AU143" s="145" t="s">
        <v>79</v>
      </c>
      <c r="AY143" s="13" t="s">
        <v>115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3" t="s">
        <v>77</v>
      </c>
      <c r="BK143" s="146">
        <f>ROUND(I143*H143,2)</f>
        <v>0</v>
      </c>
      <c r="BL143" s="13" t="s">
        <v>122</v>
      </c>
      <c r="BM143" s="145" t="s">
        <v>175</v>
      </c>
    </row>
    <row r="144" spans="1:65" s="11" customFormat="1" ht="25.9" customHeight="1">
      <c r="B144" s="121"/>
      <c r="D144" s="122" t="s">
        <v>68</v>
      </c>
      <c r="E144" s="123" t="s">
        <v>176</v>
      </c>
      <c r="F144" s="123" t="s">
        <v>177</v>
      </c>
      <c r="J144" s="124">
        <f>BK144</f>
        <v>0</v>
      </c>
      <c r="L144" s="121"/>
      <c r="M144" s="125"/>
      <c r="N144" s="126"/>
      <c r="O144" s="126"/>
      <c r="P144" s="127">
        <f>P145+P159</f>
        <v>408.64394199999998</v>
      </c>
      <c r="Q144" s="126"/>
      <c r="R144" s="127">
        <f>R145+R159</f>
        <v>7.8893119999999994</v>
      </c>
      <c r="S144" s="126"/>
      <c r="T144" s="128">
        <f>T145+T159</f>
        <v>7.3050000000000004E-2</v>
      </c>
      <c r="AR144" s="122" t="s">
        <v>79</v>
      </c>
      <c r="AT144" s="129" t="s">
        <v>68</v>
      </c>
      <c r="AU144" s="129" t="s">
        <v>69</v>
      </c>
      <c r="AY144" s="122" t="s">
        <v>115</v>
      </c>
      <c r="BK144" s="130">
        <f>BK145+BK159</f>
        <v>0</v>
      </c>
    </row>
    <row r="145" spans="1:65" s="11" customFormat="1" ht="22.9" customHeight="1">
      <c r="B145" s="121"/>
      <c r="D145" s="122" t="s">
        <v>68</v>
      </c>
      <c r="E145" s="131" t="s">
        <v>178</v>
      </c>
      <c r="F145" s="131" t="s">
        <v>179</v>
      </c>
      <c r="J145" s="132">
        <f>BK145</f>
        <v>0</v>
      </c>
      <c r="L145" s="121"/>
      <c r="M145" s="125"/>
      <c r="N145" s="126"/>
      <c r="O145" s="126"/>
      <c r="P145" s="127">
        <f>SUM(P146:P158)</f>
        <v>400.62348199999997</v>
      </c>
      <c r="Q145" s="126"/>
      <c r="R145" s="127">
        <f>SUM(R146:R158)</f>
        <v>7.8893119999999994</v>
      </c>
      <c r="S145" s="126"/>
      <c r="T145" s="128">
        <f>SUM(T146:T158)</f>
        <v>0</v>
      </c>
      <c r="AR145" s="122" t="s">
        <v>79</v>
      </c>
      <c r="AT145" s="129" t="s">
        <v>68</v>
      </c>
      <c r="AU145" s="129" t="s">
        <v>77</v>
      </c>
      <c r="AY145" s="122" t="s">
        <v>115</v>
      </c>
      <c r="BK145" s="130">
        <f>SUM(BK146:BK158)</f>
        <v>0</v>
      </c>
    </row>
    <row r="146" spans="1:65" s="1" customFormat="1" ht="16.5" customHeight="1">
      <c r="A146" s="25"/>
      <c r="B146" s="133"/>
      <c r="C146" s="134" t="s">
        <v>180</v>
      </c>
      <c r="D146" s="134" t="s">
        <v>118</v>
      </c>
      <c r="E146" s="135" t="s">
        <v>181</v>
      </c>
      <c r="F146" s="136" t="s">
        <v>182</v>
      </c>
      <c r="G146" s="137" t="s">
        <v>121</v>
      </c>
      <c r="H146" s="138">
        <v>182.97</v>
      </c>
      <c r="I146" s="139"/>
      <c r="J146" s="139">
        <f t="shared" ref="J146:J158" si="0">ROUND(I146*H146,2)</f>
        <v>0</v>
      </c>
      <c r="K146" s="140"/>
      <c r="L146" s="26"/>
      <c r="M146" s="141" t="s">
        <v>1</v>
      </c>
      <c r="N146" s="142" t="s">
        <v>34</v>
      </c>
      <c r="O146" s="143">
        <v>2.4E-2</v>
      </c>
      <c r="P146" s="143">
        <f t="shared" ref="P146:P158" si="1">O146*H146</f>
        <v>4.3912800000000001</v>
      </c>
      <c r="Q146" s="143">
        <v>0</v>
      </c>
      <c r="R146" s="143">
        <f t="shared" ref="R146:R158" si="2">Q146*H146</f>
        <v>0</v>
      </c>
      <c r="S146" s="143">
        <v>0</v>
      </c>
      <c r="T146" s="144">
        <f t="shared" ref="T146:T158" si="3">S146*H146</f>
        <v>0</v>
      </c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R146" s="145" t="s">
        <v>183</v>
      </c>
      <c r="AT146" s="145" t="s">
        <v>118</v>
      </c>
      <c r="AU146" s="145" t="s">
        <v>79</v>
      </c>
      <c r="AY146" s="13" t="s">
        <v>115</v>
      </c>
      <c r="BE146" s="146">
        <f t="shared" ref="BE146:BE158" si="4">IF(N146="základní",J146,0)</f>
        <v>0</v>
      </c>
      <c r="BF146" s="146">
        <f t="shared" ref="BF146:BF158" si="5">IF(N146="snížená",J146,0)</f>
        <v>0</v>
      </c>
      <c r="BG146" s="146">
        <f t="shared" ref="BG146:BG158" si="6">IF(N146="zákl. přenesená",J146,0)</f>
        <v>0</v>
      </c>
      <c r="BH146" s="146">
        <f t="shared" ref="BH146:BH158" si="7">IF(N146="sníž. přenesená",J146,0)</f>
        <v>0</v>
      </c>
      <c r="BI146" s="146">
        <f t="shared" ref="BI146:BI158" si="8">IF(N146="nulová",J146,0)</f>
        <v>0</v>
      </c>
      <c r="BJ146" s="13" t="s">
        <v>77</v>
      </c>
      <c r="BK146" s="146">
        <f t="shared" ref="BK146:BK158" si="9">ROUND(I146*H146,2)</f>
        <v>0</v>
      </c>
      <c r="BL146" s="13" t="s">
        <v>183</v>
      </c>
      <c r="BM146" s="145" t="s">
        <v>184</v>
      </c>
    </row>
    <row r="147" spans="1:65" s="1" customFormat="1" ht="16.5" customHeight="1">
      <c r="A147" s="25"/>
      <c r="B147" s="133"/>
      <c r="C147" s="134" t="s">
        <v>8</v>
      </c>
      <c r="D147" s="134" t="s">
        <v>118</v>
      </c>
      <c r="E147" s="135" t="s">
        <v>185</v>
      </c>
      <c r="F147" s="136" t="s">
        <v>186</v>
      </c>
      <c r="G147" s="137" t="s">
        <v>121</v>
      </c>
      <c r="H147" s="138">
        <v>182.97</v>
      </c>
      <c r="I147" s="139"/>
      <c r="J147" s="139">
        <f t="shared" si="0"/>
        <v>0</v>
      </c>
      <c r="K147" s="140"/>
      <c r="L147" s="26"/>
      <c r="M147" s="141" t="s">
        <v>1</v>
      </c>
      <c r="N147" s="142" t="s">
        <v>34</v>
      </c>
      <c r="O147" s="143">
        <v>4.3999999999999997E-2</v>
      </c>
      <c r="P147" s="143">
        <f t="shared" si="1"/>
        <v>8.0506799999999998</v>
      </c>
      <c r="Q147" s="143">
        <v>2.9999999999999997E-4</v>
      </c>
      <c r="R147" s="143">
        <f t="shared" si="2"/>
        <v>5.4890999999999995E-2</v>
      </c>
      <c r="S147" s="143">
        <v>0</v>
      </c>
      <c r="T147" s="144">
        <f t="shared" si="3"/>
        <v>0</v>
      </c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R147" s="145" t="s">
        <v>183</v>
      </c>
      <c r="AT147" s="145" t="s">
        <v>118</v>
      </c>
      <c r="AU147" s="145" t="s">
        <v>79</v>
      </c>
      <c r="AY147" s="13" t="s">
        <v>115</v>
      </c>
      <c r="BE147" s="146">
        <f t="shared" si="4"/>
        <v>0</v>
      </c>
      <c r="BF147" s="146">
        <f t="shared" si="5"/>
        <v>0</v>
      </c>
      <c r="BG147" s="146">
        <f t="shared" si="6"/>
        <v>0</v>
      </c>
      <c r="BH147" s="146">
        <f t="shared" si="7"/>
        <v>0</v>
      </c>
      <c r="BI147" s="146">
        <f t="shared" si="8"/>
        <v>0</v>
      </c>
      <c r="BJ147" s="13" t="s">
        <v>77</v>
      </c>
      <c r="BK147" s="146">
        <f t="shared" si="9"/>
        <v>0</v>
      </c>
      <c r="BL147" s="13" t="s">
        <v>183</v>
      </c>
      <c r="BM147" s="145" t="s">
        <v>187</v>
      </c>
    </row>
    <row r="148" spans="1:65" s="1" customFormat="1" ht="21.75" customHeight="1">
      <c r="A148" s="25"/>
      <c r="B148" s="133"/>
      <c r="C148" s="134" t="s">
        <v>183</v>
      </c>
      <c r="D148" s="134" t="s">
        <v>118</v>
      </c>
      <c r="E148" s="135" t="s">
        <v>188</v>
      </c>
      <c r="F148" s="136" t="s">
        <v>189</v>
      </c>
      <c r="G148" s="137" t="s">
        <v>121</v>
      </c>
      <c r="H148" s="138">
        <v>160.15</v>
      </c>
      <c r="I148" s="139"/>
      <c r="J148" s="139">
        <f t="shared" si="0"/>
        <v>0</v>
      </c>
      <c r="K148" s="140"/>
      <c r="L148" s="26"/>
      <c r="M148" s="141" t="s">
        <v>1</v>
      </c>
      <c r="N148" s="142" t="s">
        <v>34</v>
      </c>
      <c r="O148" s="143">
        <v>0.245</v>
      </c>
      <c r="P148" s="143">
        <f t="shared" si="1"/>
        <v>39.236750000000001</v>
      </c>
      <c r="Q148" s="143">
        <v>7.4999999999999997E-3</v>
      </c>
      <c r="R148" s="143">
        <f t="shared" si="2"/>
        <v>1.201125</v>
      </c>
      <c r="S148" s="143">
        <v>0</v>
      </c>
      <c r="T148" s="144">
        <f t="shared" si="3"/>
        <v>0</v>
      </c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R148" s="145" t="s">
        <v>183</v>
      </c>
      <c r="AT148" s="145" t="s">
        <v>118</v>
      </c>
      <c r="AU148" s="145" t="s">
        <v>79</v>
      </c>
      <c r="AY148" s="13" t="s">
        <v>115</v>
      </c>
      <c r="BE148" s="146">
        <f t="shared" si="4"/>
        <v>0</v>
      </c>
      <c r="BF148" s="146">
        <f t="shared" si="5"/>
        <v>0</v>
      </c>
      <c r="BG148" s="146">
        <f t="shared" si="6"/>
        <v>0</v>
      </c>
      <c r="BH148" s="146">
        <f t="shared" si="7"/>
        <v>0</v>
      </c>
      <c r="BI148" s="146">
        <f t="shared" si="8"/>
        <v>0</v>
      </c>
      <c r="BJ148" s="13" t="s">
        <v>77</v>
      </c>
      <c r="BK148" s="146">
        <f t="shared" si="9"/>
        <v>0</v>
      </c>
      <c r="BL148" s="13" t="s">
        <v>183</v>
      </c>
      <c r="BM148" s="145" t="s">
        <v>190</v>
      </c>
    </row>
    <row r="149" spans="1:65" s="1" customFormat="1" ht="24.2" customHeight="1">
      <c r="A149" s="25"/>
      <c r="B149" s="133"/>
      <c r="C149" s="134" t="s">
        <v>191</v>
      </c>
      <c r="D149" s="134" t="s">
        <v>118</v>
      </c>
      <c r="E149" s="135" t="s">
        <v>192</v>
      </c>
      <c r="F149" s="136" t="s">
        <v>193</v>
      </c>
      <c r="G149" s="137" t="s">
        <v>121</v>
      </c>
      <c r="H149" s="138">
        <v>22.82</v>
      </c>
      <c r="I149" s="139"/>
      <c r="J149" s="139">
        <f t="shared" si="0"/>
        <v>0</v>
      </c>
      <c r="K149" s="140"/>
      <c r="L149" s="26"/>
      <c r="M149" s="141" t="s">
        <v>1</v>
      </c>
      <c r="N149" s="142" t="s">
        <v>34</v>
      </c>
      <c r="O149" s="143">
        <v>0.45</v>
      </c>
      <c r="P149" s="143">
        <f t="shared" si="1"/>
        <v>10.269</v>
      </c>
      <c r="Q149" s="143">
        <v>2.5499999999999998E-2</v>
      </c>
      <c r="R149" s="143">
        <f t="shared" si="2"/>
        <v>0.58190999999999993</v>
      </c>
      <c r="S149" s="143">
        <v>0</v>
      </c>
      <c r="T149" s="144">
        <f t="shared" si="3"/>
        <v>0</v>
      </c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R149" s="145" t="s">
        <v>183</v>
      </c>
      <c r="AT149" s="145" t="s">
        <v>118</v>
      </c>
      <c r="AU149" s="145" t="s">
        <v>79</v>
      </c>
      <c r="AY149" s="13" t="s">
        <v>115</v>
      </c>
      <c r="BE149" s="146">
        <f t="shared" si="4"/>
        <v>0</v>
      </c>
      <c r="BF149" s="146">
        <f t="shared" si="5"/>
        <v>0</v>
      </c>
      <c r="BG149" s="146">
        <f t="shared" si="6"/>
        <v>0</v>
      </c>
      <c r="BH149" s="146">
        <f t="shared" si="7"/>
        <v>0</v>
      </c>
      <c r="BI149" s="146">
        <f t="shared" si="8"/>
        <v>0</v>
      </c>
      <c r="BJ149" s="13" t="s">
        <v>77</v>
      </c>
      <c r="BK149" s="146">
        <f t="shared" si="9"/>
        <v>0</v>
      </c>
      <c r="BL149" s="13" t="s">
        <v>183</v>
      </c>
      <c r="BM149" s="145" t="s">
        <v>194</v>
      </c>
    </row>
    <row r="150" spans="1:65" s="1" customFormat="1" ht="24.2" customHeight="1">
      <c r="A150" s="25"/>
      <c r="B150" s="133"/>
      <c r="C150" s="134" t="s">
        <v>195</v>
      </c>
      <c r="D150" s="134" t="s">
        <v>118</v>
      </c>
      <c r="E150" s="135" t="s">
        <v>196</v>
      </c>
      <c r="F150" s="136" t="s">
        <v>197</v>
      </c>
      <c r="G150" s="137" t="s">
        <v>130</v>
      </c>
      <c r="H150" s="138">
        <v>19</v>
      </c>
      <c r="I150" s="139"/>
      <c r="J150" s="139">
        <f t="shared" si="0"/>
        <v>0</v>
      </c>
      <c r="K150" s="140"/>
      <c r="L150" s="26"/>
      <c r="M150" s="141" t="s">
        <v>1</v>
      </c>
      <c r="N150" s="142" t="s">
        <v>34</v>
      </c>
      <c r="O150" s="143">
        <v>5.1999999999999998E-2</v>
      </c>
      <c r="P150" s="143">
        <f t="shared" si="1"/>
        <v>0.98799999999999999</v>
      </c>
      <c r="Q150" s="143">
        <v>0</v>
      </c>
      <c r="R150" s="143">
        <f t="shared" si="2"/>
        <v>0</v>
      </c>
      <c r="S150" s="143">
        <v>0</v>
      </c>
      <c r="T150" s="144">
        <f t="shared" si="3"/>
        <v>0</v>
      </c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R150" s="145" t="s">
        <v>183</v>
      </c>
      <c r="AT150" s="145" t="s">
        <v>118</v>
      </c>
      <c r="AU150" s="145" t="s">
        <v>79</v>
      </c>
      <c r="AY150" s="13" t="s">
        <v>115</v>
      </c>
      <c r="BE150" s="146">
        <f t="shared" si="4"/>
        <v>0</v>
      </c>
      <c r="BF150" s="146">
        <f t="shared" si="5"/>
        <v>0</v>
      </c>
      <c r="BG150" s="146">
        <f t="shared" si="6"/>
        <v>0</v>
      </c>
      <c r="BH150" s="146">
        <f t="shared" si="7"/>
        <v>0</v>
      </c>
      <c r="BI150" s="146">
        <f t="shared" si="8"/>
        <v>0</v>
      </c>
      <c r="BJ150" s="13" t="s">
        <v>77</v>
      </c>
      <c r="BK150" s="146">
        <f t="shared" si="9"/>
        <v>0</v>
      </c>
      <c r="BL150" s="13" t="s">
        <v>183</v>
      </c>
      <c r="BM150" s="145" t="s">
        <v>198</v>
      </c>
    </row>
    <row r="151" spans="1:65" s="1" customFormat="1" ht="21.75" customHeight="1">
      <c r="A151" s="25"/>
      <c r="B151" s="133"/>
      <c r="C151" s="147" t="s">
        <v>199</v>
      </c>
      <c r="D151" s="147" t="s">
        <v>200</v>
      </c>
      <c r="E151" s="148" t="s">
        <v>201</v>
      </c>
      <c r="F151" s="149" t="s">
        <v>202</v>
      </c>
      <c r="G151" s="150" t="s">
        <v>130</v>
      </c>
      <c r="H151" s="151">
        <v>20.9</v>
      </c>
      <c r="I151" s="152"/>
      <c r="J151" s="152">
        <f t="shared" si="0"/>
        <v>0</v>
      </c>
      <c r="K151" s="153"/>
      <c r="L151" s="154"/>
      <c r="M151" s="155" t="s">
        <v>1</v>
      </c>
      <c r="N151" s="156" t="s">
        <v>34</v>
      </c>
      <c r="O151" s="143">
        <v>0</v>
      </c>
      <c r="P151" s="143">
        <f t="shared" si="1"/>
        <v>0</v>
      </c>
      <c r="Q151" s="143">
        <v>1.2999999999999999E-4</v>
      </c>
      <c r="R151" s="143">
        <f t="shared" si="2"/>
        <v>2.7169999999999994E-3</v>
      </c>
      <c r="S151" s="143">
        <v>0</v>
      </c>
      <c r="T151" s="144">
        <f t="shared" si="3"/>
        <v>0</v>
      </c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R151" s="145" t="s">
        <v>203</v>
      </c>
      <c r="AT151" s="145" t="s">
        <v>200</v>
      </c>
      <c r="AU151" s="145" t="s">
        <v>79</v>
      </c>
      <c r="AY151" s="13" t="s">
        <v>115</v>
      </c>
      <c r="BE151" s="146">
        <f t="shared" si="4"/>
        <v>0</v>
      </c>
      <c r="BF151" s="146">
        <f t="shared" si="5"/>
        <v>0</v>
      </c>
      <c r="BG151" s="146">
        <f t="shared" si="6"/>
        <v>0</v>
      </c>
      <c r="BH151" s="146">
        <f t="shared" si="7"/>
        <v>0</v>
      </c>
      <c r="BI151" s="146">
        <f t="shared" si="8"/>
        <v>0</v>
      </c>
      <c r="BJ151" s="13" t="s">
        <v>77</v>
      </c>
      <c r="BK151" s="146">
        <f t="shared" si="9"/>
        <v>0</v>
      </c>
      <c r="BL151" s="13" t="s">
        <v>183</v>
      </c>
      <c r="BM151" s="145" t="s">
        <v>204</v>
      </c>
    </row>
    <row r="152" spans="1:65" s="1" customFormat="1" ht="24.2" customHeight="1">
      <c r="A152" s="25"/>
      <c r="B152" s="133"/>
      <c r="C152" s="134" t="s">
        <v>205</v>
      </c>
      <c r="D152" s="134" t="s">
        <v>118</v>
      </c>
      <c r="E152" s="135" t="s">
        <v>206</v>
      </c>
      <c r="F152" s="136" t="s">
        <v>207</v>
      </c>
      <c r="G152" s="137" t="s">
        <v>130</v>
      </c>
      <c r="H152" s="138">
        <v>81.599999999999994</v>
      </c>
      <c r="I152" s="139"/>
      <c r="J152" s="139">
        <f t="shared" si="0"/>
        <v>0</v>
      </c>
      <c r="K152" s="140"/>
      <c r="L152" s="26"/>
      <c r="M152" s="141" t="s">
        <v>1</v>
      </c>
      <c r="N152" s="142" t="s">
        <v>34</v>
      </c>
      <c r="O152" s="143">
        <v>0.20899999999999999</v>
      </c>
      <c r="P152" s="143">
        <f t="shared" si="1"/>
        <v>17.054399999999998</v>
      </c>
      <c r="Q152" s="143">
        <v>5.8E-4</v>
      </c>
      <c r="R152" s="143">
        <f t="shared" si="2"/>
        <v>4.7327999999999995E-2</v>
      </c>
      <c r="S152" s="143">
        <v>0</v>
      </c>
      <c r="T152" s="144">
        <f t="shared" si="3"/>
        <v>0</v>
      </c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R152" s="145" t="s">
        <v>183</v>
      </c>
      <c r="AT152" s="145" t="s">
        <v>118</v>
      </c>
      <c r="AU152" s="145" t="s">
        <v>79</v>
      </c>
      <c r="AY152" s="13" t="s">
        <v>115</v>
      </c>
      <c r="BE152" s="146">
        <f t="shared" si="4"/>
        <v>0</v>
      </c>
      <c r="BF152" s="146">
        <f t="shared" si="5"/>
        <v>0</v>
      </c>
      <c r="BG152" s="146">
        <f t="shared" si="6"/>
        <v>0</v>
      </c>
      <c r="BH152" s="146">
        <f t="shared" si="7"/>
        <v>0</v>
      </c>
      <c r="BI152" s="146">
        <f t="shared" si="8"/>
        <v>0</v>
      </c>
      <c r="BJ152" s="13" t="s">
        <v>77</v>
      </c>
      <c r="BK152" s="146">
        <f t="shared" si="9"/>
        <v>0</v>
      </c>
      <c r="BL152" s="13" t="s">
        <v>183</v>
      </c>
      <c r="BM152" s="145" t="s">
        <v>208</v>
      </c>
    </row>
    <row r="153" spans="1:65" s="1" customFormat="1" ht="24.2" customHeight="1">
      <c r="A153" s="25"/>
      <c r="B153" s="133"/>
      <c r="C153" s="147" t="s">
        <v>7</v>
      </c>
      <c r="D153" s="147" t="s">
        <v>200</v>
      </c>
      <c r="E153" s="148" t="s">
        <v>209</v>
      </c>
      <c r="F153" s="149" t="s">
        <v>210</v>
      </c>
      <c r="G153" s="150" t="s">
        <v>211</v>
      </c>
      <c r="H153" s="151">
        <v>149.899</v>
      </c>
      <c r="I153" s="152"/>
      <c r="J153" s="152">
        <f t="shared" si="0"/>
        <v>0</v>
      </c>
      <c r="K153" s="153"/>
      <c r="L153" s="154"/>
      <c r="M153" s="155" t="s">
        <v>1</v>
      </c>
      <c r="N153" s="156" t="s">
        <v>34</v>
      </c>
      <c r="O153" s="143">
        <v>0</v>
      </c>
      <c r="P153" s="143">
        <f t="shared" si="1"/>
        <v>0</v>
      </c>
      <c r="Q153" s="143">
        <v>1.1999999999999999E-3</v>
      </c>
      <c r="R153" s="143">
        <f t="shared" si="2"/>
        <v>0.17987879999999998</v>
      </c>
      <c r="S153" s="143">
        <v>0</v>
      </c>
      <c r="T153" s="144">
        <f t="shared" si="3"/>
        <v>0</v>
      </c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R153" s="145" t="s">
        <v>203</v>
      </c>
      <c r="AT153" s="145" t="s">
        <v>200</v>
      </c>
      <c r="AU153" s="145" t="s">
        <v>79</v>
      </c>
      <c r="AY153" s="13" t="s">
        <v>115</v>
      </c>
      <c r="BE153" s="146">
        <f t="shared" si="4"/>
        <v>0</v>
      </c>
      <c r="BF153" s="146">
        <f t="shared" si="5"/>
        <v>0</v>
      </c>
      <c r="BG153" s="146">
        <f t="shared" si="6"/>
        <v>0</v>
      </c>
      <c r="BH153" s="146">
        <f t="shared" si="7"/>
        <v>0</v>
      </c>
      <c r="BI153" s="146">
        <f t="shared" si="8"/>
        <v>0</v>
      </c>
      <c r="BJ153" s="13" t="s">
        <v>77</v>
      </c>
      <c r="BK153" s="146">
        <f t="shared" si="9"/>
        <v>0</v>
      </c>
      <c r="BL153" s="13" t="s">
        <v>183</v>
      </c>
      <c r="BM153" s="145" t="s">
        <v>212</v>
      </c>
    </row>
    <row r="154" spans="1:65" s="1" customFormat="1" ht="37.9" customHeight="1">
      <c r="A154" s="25"/>
      <c r="B154" s="133"/>
      <c r="C154" s="134" t="s">
        <v>213</v>
      </c>
      <c r="D154" s="134" t="s">
        <v>118</v>
      </c>
      <c r="E154" s="135" t="s">
        <v>214</v>
      </c>
      <c r="F154" s="136" t="s">
        <v>215</v>
      </c>
      <c r="G154" s="137" t="s">
        <v>121</v>
      </c>
      <c r="H154" s="138">
        <v>182.97</v>
      </c>
      <c r="I154" s="139"/>
      <c r="J154" s="139">
        <f t="shared" si="0"/>
        <v>0</v>
      </c>
      <c r="K154" s="140"/>
      <c r="L154" s="26"/>
      <c r="M154" s="141" t="s">
        <v>1</v>
      </c>
      <c r="N154" s="142" t="s">
        <v>34</v>
      </c>
      <c r="O154" s="143">
        <v>1.5</v>
      </c>
      <c r="P154" s="143">
        <f t="shared" si="1"/>
        <v>274.45499999999998</v>
      </c>
      <c r="Q154" s="143">
        <v>8.9999999999999993E-3</v>
      </c>
      <c r="R154" s="143">
        <f t="shared" si="2"/>
        <v>1.6467299999999998</v>
      </c>
      <c r="S154" s="143">
        <v>0</v>
      </c>
      <c r="T154" s="144">
        <f t="shared" si="3"/>
        <v>0</v>
      </c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R154" s="145" t="s">
        <v>183</v>
      </c>
      <c r="AT154" s="145" t="s">
        <v>118</v>
      </c>
      <c r="AU154" s="145" t="s">
        <v>79</v>
      </c>
      <c r="AY154" s="13" t="s">
        <v>115</v>
      </c>
      <c r="BE154" s="146">
        <f t="shared" si="4"/>
        <v>0</v>
      </c>
      <c r="BF154" s="146">
        <f t="shared" si="5"/>
        <v>0</v>
      </c>
      <c r="BG154" s="146">
        <f t="shared" si="6"/>
        <v>0</v>
      </c>
      <c r="BH154" s="146">
        <f t="shared" si="7"/>
        <v>0</v>
      </c>
      <c r="BI154" s="146">
        <f t="shared" si="8"/>
        <v>0</v>
      </c>
      <c r="BJ154" s="13" t="s">
        <v>77</v>
      </c>
      <c r="BK154" s="146">
        <f t="shared" si="9"/>
        <v>0</v>
      </c>
      <c r="BL154" s="13" t="s">
        <v>183</v>
      </c>
      <c r="BM154" s="145" t="s">
        <v>216</v>
      </c>
    </row>
    <row r="155" spans="1:65" s="1" customFormat="1" ht="37.9" customHeight="1">
      <c r="A155" s="25"/>
      <c r="B155" s="133"/>
      <c r="C155" s="147" t="s">
        <v>217</v>
      </c>
      <c r="D155" s="147" t="s">
        <v>200</v>
      </c>
      <c r="E155" s="148" t="s">
        <v>218</v>
      </c>
      <c r="F155" s="149" t="s">
        <v>219</v>
      </c>
      <c r="G155" s="150" t="s">
        <v>121</v>
      </c>
      <c r="H155" s="151">
        <v>210.416</v>
      </c>
      <c r="I155" s="152"/>
      <c r="J155" s="152">
        <f t="shared" si="0"/>
        <v>0</v>
      </c>
      <c r="K155" s="153"/>
      <c r="L155" s="154"/>
      <c r="M155" s="155" t="s">
        <v>1</v>
      </c>
      <c r="N155" s="156" t="s">
        <v>34</v>
      </c>
      <c r="O155" s="143">
        <v>0</v>
      </c>
      <c r="P155" s="143">
        <f t="shared" si="1"/>
        <v>0</v>
      </c>
      <c r="Q155" s="143">
        <v>1.9199999999999998E-2</v>
      </c>
      <c r="R155" s="143">
        <f t="shared" si="2"/>
        <v>4.0399871999999997</v>
      </c>
      <c r="S155" s="143">
        <v>0</v>
      </c>
      <c r="T155" s="144">
        <f t="shared" si="3"/>
        <v>0</v>
      </c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R155" s="145" t="s">
        <v>203</v>
      </c>
      <c r="AT155" s="145" t="s">
        <v>200</v>
      </c>
      <c r="AU155" s="145" t="s">
        <v>79</v>
      </c>
      <c r="AY155" s="13" t="s">
        <v>115</v>
      </c>
      <c r="BE155" s="146">
        <f t="shared" si="4"/>
        <v>0</v>
      </c>
      <c r="BF155" s="146">
        <f t="shared" si="5"/>
        <v>0</v>
      </c>
      <c r="BG155" s="146">
        <f t="shared" si="6"/>
        <v>0</v>
      </c>
      <c r="BH155" s="146">
        <f t="shared" si="7"/>
        <v>0</v>
      </c>
      <c r="BI155" s="146">
        <f t="shared" si="8"/>
        <v>0</v>
      </c>
      <c r="BJ155" s="13" t="s">
        <v>77</v>
      </c>
      <c r="BK155" s="146">
        <f t="shared" si="9"/>
        <v>0</v>
      </c>
      <c r="BL155" s="13" t="s">
        <v>183</v>
      </c>
      <c r="BM155" s="145" t="s">
        <v>220</v>
      </c>
    </row>
    <row r="156" spans="1:65" s="1" customFormat="1" ht="24.2" customHeight="1">
      <c r="A156" s="25"/>
      <c r="B156" s="133"/>
      <c r="C156" s="134" t="s">
        <v>221</v>
      </c>
      <c r="D156" s="134" t="s">
        <v>118</v>
      </c>
      <c r="E156" s="135" t="s">
        <v>222</v>
      </c>
      <c r="F156" s="136" t="s">
        <v>223</v>
      </c>
      <c r="G156" s="137" t="s">
        <v>121</v>
      </c>
      <c r="H156" s="138">
        <v>89.83</v>
      </c>
      <c r="I156" s="139"/>
      <c r="J156" s="139">
        <f t="shared" si="0"/>
        <v>0</v>
      </c>
      <c r="K156" s="140"/>
      <c r="L156" s="26"/>
      <c r="M156" s="141" t="s">
        <v>1</v>
      </c>
      <c r="N156" s="142" t="s">
        <v>34</v>
      </c>
      <c r="O156" s="143">
        <v>0.27800000000000002</v>
      </c>
      <c r="P156" s="143">
        <f t="shared" si="1"/>
        <v>24.972740000000002</v>
      </c>
      <c r="Q156" s="143">
        <v>1.5E-3</v>
      </c>
      <c r="R156" s="143">
        <f t="shared" si="2"/>
        <v>0.134745</v>
      </c>
      <c r="S156" s="143">
        <v>0</v>
      </c>
      <c r="T156" s="144">
        <f t="shared" si="3"/>
        <v>0</v>
      </c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R156" s="145" t="s">
        <v>183</v>
      </c>
      <c r="AT156" s="145" t="s">
        <v>118</v>
      </c>
      <c r="AU156" s="145" t="s">
        <v>79</v>
      </c>
      <c r="AY156" s="13" t="s">
        <v>115</v>
      </c>
      <c r="BE156" s="146">
        <f t="shared" si="4"/>
        <v>0</v>
      </c>
      <c r="BF156" s="146">
        <f t="shared" si="5"/>
        <v>0</v>
      </c>
      <c r="BG156" s="146">
        <f t="shared" si="6"/>
        <v>0</v>
      </c>
      <c r="BH156" s="146">
        <f t="shared" si="7"/>
        <v>0</v>
      </c>
      <c r="BI156" s="146">
        <f t="shared" si="8"/>
        <v>0</v>
      </c>
      <c r="BJ156" s="13" t="s">
        <v>77</v>
      </c>
      <c r="BK156" s="146">
        <f t="shared" si="9"/>
        <v>0</v>
      </c>
      <c r="BL156" s="13" t="s">
        <v>183</v>
      </c>
      <c r="BM156" s="145" t="s">
        <v>224</v>
      </c>
    </row>
    <row r="157" spans="1:65" s="1" customFormat="1" ht="24.2" customHeight="1">
      <c r="A157" s="25"/>
      <c r="B157" s="133"/>
      <c r="C157" s="134" t="s">
        <v>225</v>
      </c>
      <c r="D157" s="134" t="s">
        <v>118</v>
      </c>
      <c r="E157" s="135" t="s">
        <v>226</v>
      </c>
      <c r="F157" s="136" t="s">
        <v>227</v>
      </c>
      <c r="G157" s="137" t="s">
        <v>156</v>
      </c>
      <c r="H157" s="138">
        <v>7.8890000000000002</v>
      </c>
      <c r="I157" s="139"/>
      <c r="J157" s="139">
        <f t="shared" si="0"/>
        <v>0</v>
      </c>
      <c r="K157" s="140"/>
      <c r="L157" s="26"/>
      <c r="M157" s="141" t="s">
        <v>1</v>
      </c>
      <c r="N157" s="142" t="s">
        <v>34</v>
      </c>
      <c r="O157" s="143">
        <v>1.548</v>
      </c>
      <c r="P157" s="143">
        <f t="shared" si="1"/>
        <v>12.212172000000001</v>
      </c>
      <c r="Q157" s="143">
        <v>0</v>
      </c>
      <c r="R157" s="143">
        <f t="shared" si="2"/>
        <v>0</v>
      </c>
      <c r="S157" s="143">
        <v>0</v>
      </c>
      <c r="T157" s="144">
        <f t="shared" si="3"/>
        <v>0</v>
      </c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R157" s="145" t="s">
        <v>183</v>
      </c>
      <c r="AT157" s="145" t="s">
        <v>118</v>
      </c>
      <c r="AU157" s="145" t="s">
        <v>79</v>
      </c>
      <c r="AY157" s="13" t="s">
        <v>115</v>
      </c>
      <c r="BE157" s="146">
        <f t="shared" si="4"/>
        <v>0</v>
      </c>
      <c r="BF157" s="146">
        <f t="shared" si="5"/>
        <v>0</v>
      </c>
      <c r="BG157" s="146">
        <f t="shared" si="6"/>
        <v>0</v>
      </c>
      <c r="BH157" s="146">
        <f t="shared" si="7"/>
        <v>0</v>
      </c>
      <c r="BI157" s="146">
        <f t="shared" si="8"/>
        <v>0</v>
      </c>
      <c r="BJ157" s="13" t="s">
        <v>77</v>
      </c>
      <c r="BK157" s="146">
        <f t="shared" si="9"/>
        <v>0</v>
      </c>
      <c r="BL157" s="13" t="s">
        <v>183</v>
      </c>
      <c r="BM157" s="145" t="s">
        <v>228</v>
      </c>
    </row>
    <row r="158" spans="1:65" s="1" customFormat="1" ht="24.2" customHeight="1">
      <c r="A158" s="25"/>
      <c r="B158" s="133"/>
      <c r="C158" s="134" t="s">
        <v>229</v>
      </c>
      <c r="D158" s="134" t="s">
        <v>118</v>
      </c>
      <c r="E158" s="135" t="s">
        <v>230</v>
      </c>
      <c r="F158" s="136" t="s">
        <v>231</v>
      </c>
      <c r="G158" s="137" t="s">
        <v>156</v>
      </c>
      <c r="H158" s="138">
        <v>7.8890000000000002</v>
      </c>
      <c r="I158" s="139"/>
      <c r="J158" s="139">
        <f t="shared" si="0"/>
        <v>0</v>
      </c>
      <c r="K158" s="140"/>
      <c r="L158" s="26"/>
      <c r="M158" s="141" t="s">
        <v>1</v>
      </c>
      <c r="N158" s="142" t="s">
        <v>34</v>
      </c>
      <c r="O158" s="143">
        <v>1.1399999999999999</v>
      </c>
      <c r="P158" s="143">
        <f t="shared" si="1"/>
        <v>8.9934599999999989</v>
      </c>
      <c r="Q158" s="143">
        <v>0</v>
      </c>
      <c r="R158" s="143">
        <f t="shared" si="2"/>
        <v>0</v>
      </c>
      <c r="S158" s="143">
        <v>0</v>
      </c>
      <c r="T158" s="144">
        <f t="shared" si="3"/>
        <v>0</v>
      </c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R158" s="145" t="s">
        <v>183</v>
      </c>
      <c r="AT158" s="145" t="s">
        <v>118</v>
      </c>
      <c r="AU158" s="145" t="s">
        <v>79</v>
      </c>
      <c r="AY158" s="13" t="s">
        <v>115</v>
      </c>
      <c r="BE158" s="146">
        <f t="shared" si="4"/>
        <v>0</v>
      </c>
      <c r="BF158" s="146">
        <f t="shared" si="5"/>
        <v>0</v>
      </c>
      <c r="BG158" s="146">
        <f t="shared" si="6"/>
        <v>0</v>
      </c>
      <c r="BH158" s="146">
        <f t="shared" si="7"/>
        <v>0</v>
      </c>
      <c r="BI158" s="146">
        <f t="shared" si="8"/>
        <v>0</v>
      </c>
      <c r="BJ158" s="13" t="s">
        <v>77</v>
      </c>
      <c r="BK158" s="146">
        <f t="shared" si="9"/>
        <v>0</v>
      </c>
      <c r="BL158" s="13" t="s">
        <v>183</v>
      </c>
      <c r="BM158" s="145" t="s">
        <v>232</v>
      </c>
    </row>
    <row r="159" spans="1:65" s="11" customFormat="1" ht="22.9" customHeight="1">
      <c r="B159" s="121"/>
      <c r="D159" s="122" t="s">
        <v>68</v>
      </c>
      <c r="E159" s="131" t="s">
        <v>233</v>
      </c>
      <c r="F159" s="131" t="s">
        <v>234</v>
      </c>
      <c r="J159" s="132">
        <f>BK159</f>
        <v>0</v>
      </c>
      <c r="L159" s="121"/>
      <c r="M159" s="125"/>
      <c r="N159" s="126"/>
      <c r="O159" s="126"/>
      <c r="P159" s="127">
        <f>SUM(P160:P162)</f>
        <v>8.0204600000000017</v>
      </c>
      <c r="Q159" s="126"/>
      <c r="R159" s="127">
        <f>SUM(R160:R162)</f>
        <v>0</v>
      </c>
      <c r="S159" s="126"/>
      <c r="T159" s="128">
        <f>SUM(T160:T162)</f>
        <v>7.3050000000000004E-2</v>
      </c>
      <c r="AR159" s="122" t="s">
        <v>79</v>
      </c>
      <c r="AT159" s="129" t="s">
        <v>68</v>
      </c>
      <c r="AU159" s="129" t="s">
        <v>77</v>
      </c>
      <c r="AY159" s="122" t="s">
        <v>115</v>
      </c>
      <c r="BK159" s="130">
        <f>SUM(BK160:BK162)</f>
        <v>0</v>
      </c>
    </row>
    <row r="160" spans="1:65" s="1" customFormat="1" ht="24.2" customHeight="1">
      <c r="A160" s="25"/>
      <c r="B160" s="133"/>
      <c r="C160" s="134" t="s">
        <v>235</v>
      </c>
      <c r="D160" s="134" t="s">
        <v>118</v>
      </c>
      <c r="E160" s="135" t="s">
        <v>236</v>
      </c>
      <c r="F160" s="136" t="s">
        <v>237</v>
      </c>
      <c r="G160" s="137" t="s">
        <v>121</v>
      </c>
      <c r="H160" s="138">
        <v>22.82</v>
      </c>
      <c r="I160" s="139"/>
      <c r="J160" s="139">
        <f>ROUND(I160*H160,2)</f>
        <v>0</v>
      </c>
      <c r="K160" s="140"/>
      <c r="L160" s="26"/>
      <c r="M160" s="141" t="s">
        <v>1</v>
      </c>
      <c r="N160" s="142" t="s">
        <v>34</v>
      </c>
      <c r="O160" s="143">
        <v>7.2999999999999995E-2</v>
      </c>
      <c r="P160" s="143">
        <f>O160*H160</f>
        <v>1.6658599999999999</v>
      </c>
      <c r="Q160" s="143">
        <v>0</v>
      </c>
      <c r="R160" s="143">
        <f>Q160*H160</f>
        <v>0</v>
      </c>
      <c r="S160" s="143">
        <v>0</v>
      </c>
      <c r="T160" s="144">
        <f>S160*H160</f>
        <v>0</v>
      </c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R160" s="145" t="s">
        <v>183</v>
      </c>
      <c r="AT160" s="145" t="s">
        <v>118</v>
      </c>
      <c r="AU160" s="145" t="s">
        <v>79</v>
      </c>
      <c r="AY160" s="13" t="s">
        <v>115</v>
      </c>
      <c r="BE160" s="146">
        <f>IF(N160="základní",J160,0)</f>
        <v>0</v>
      </c>
      <c r="BF160" s="146">
        <f>IF(N160="snížená",J160,0)</f>
        <v>0</v>
      </c>
      <c r="BG160" s="146">
        <f>IF(N160="zákl. přenesená",J160,0)</f>
        <v>0</v>
      </c>
      <c r="BH160" s="146">
        <f>IF(N160="sníž. přenesená",J160,0)</f>
        <v>0</v>
      </c>
      <c r="BI160" s="146">
        <f>IF(N160="nulová",J160,0)</f>
        <v>0</v>
      </c>
      <c r="BJ160" s="13" t="s">
        <v>77</v>
      </c>
      <c r="BK160" s="146">
        <f>ROUND(I160*H160,2)</f>
        <v>0</v>
      </c>
      <c r="BL160" s="13" t="s">
        <v>183</v>
      </c>
      <c r="BM160" s="145" t="s">
        <v>238</v>
      </c>
    </row>
    <row r="161" spans="1:65" s="1" customFormat="1" ht="24.2" customHeight="1">
      <c r="A161" s="25"/>
      <c r="B161" s="133"/>
      <c r="C161" s="134" t="s">
        <v>239</v>
      </c>
      <c r="D161" s="134" t="s">
        <v>118</v>
      </c>
      <c r="E161" s="135" t="s">
        <v>240</v>
      </c>
      <c r="F161" s="136" t="s">
        <v>241</v>
      </c>
      <c r="G161" s="137" t="s">
        <v>121</v>
      </c>
      <c r="H161" s="138">
        <v>22.82</v>
      </c>
      <c r="I161" s="139"/>
      <c r="J161" s="139">
        <f>ROUND(I161*H161,2)</f>
        <v>0</v>
      </c>
      <c r="K161" s="140"/>
      <c r="L161" s="26"/>
      <c r="M161" s="141" t="s">
        <v>1</v>
      </c>
      <c r="N161" s="142" t="s">
        <v>34</v>
      </c>
      <c r="O161" s="143">
        <v>0.255</v>
      </c>
      <c r="P161" s="143">
        <f>O161*H161</f>
        <v>5.8191000000000006</v>
      </c>
      <c r="Q161" s="143">
        <v>0</v>
      </c>
      <c r="R161" s="143">
        <f>Q161*H161</f>
        <v>0</v>
      </c>
      <c r="S161" s="143">
        <v>3.0000000000000001E-3</v>
      </c>
      <c r="T161" s="144">
        <f>S161*H161</f>
        <v>6.8460000000000007E-2</v>
      </c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R161" s="145" t="s">
        <v>183</v>
      </c>
      <c r="AT161" s="145" t="s">
        <v>118</v>
      </c>
      <c r="AU161" s="145" t="s">
        <v>79</v>
      </c>
      <c r="AY161" s="13" t="s">
        <v>115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3" t="s">
        <v>77</v>
      </c>
      <c r="BK161" s="146">
        <f>ROUND(I161*H161,2)</f>
        <v>0</v>
      </c>
      <c r="BL161" s="13" t="s">
        <v>183</v>
      </c>
      <c r="BM161" s="145" t="s">
        <v>242</v>
      </c>
    </row>
    <row r="162" spans="1:65" s="1" customFormat="1" ht="21.75" customHeight="1">
      <c r="A162" s="25"/>
      <c r="B162" s="133"/>
      <c r="C162" s="134" t="s">
        <v>243</v>
      </c>
      <c r="D162" s="134" t="s">
        <v>118</v>
      </c>
      <c r="E162" s="135" t="s">
        <v>244</v>
      </c>
      <c r="F162" s="136" t="s">
        <v>245</v>
      </c>
      <c r="G162" s="137" t="s">
        <v>130</v>
      </c>
      <c r="H162" s="138">
        <v>15.3</v>
      </c>
      <c r="I162" s="139"/>
      <c r="J162" s="139">
        <f>ROUND(I162*H162,2)</f>
        <v>0</v>
      </c>
      <c r="K162" s="140"/>
      <c r="L162" s="26"/>
      <c r="M162" s="141" t="s">
        <v>1</v>
      </c>
      <c r="N162" s="142" t="s">
        <v>34</v>
      </c>
      <c r="O162" s="143">
        <v>3.5000000000000003E-2</v>
      </c>
      <c r="P162" s="143">
        <f>O162*H162</f>
        <v>0.53550000000000009</v>
      </c>
      <c r="Q162" s="143">
        <v>0</v>
      </c>
      <c r="R162" s="143">
        <f>Q162*H162</f>
        <v>0</v>
      </c>
      <c r="S162" s="143">
        <v>2.9999999999999997E-4</v>
      </c>
      <c r="T162" s="144">
        <f>S162*H162</f>
        <v>4.5899999999999995E-3</v>
      </c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R162" s="145" t="s">
        <v>183</v>
      </c>
      <c r="AT162" s="145" t="s">
        <v>118</v>
      </c>
      <c r="AU162" s="145" t="s">
        <v>79</v>
      </c>
      <c r="AY162" s="13" t="s">
        <v>115</v>
      </c>
      <c r="BE162" s="146">
        <f>IF(N162="základní",J162,0)</f>
        <v>0</v>
      </c>
      <c r="BF162" s="146">
        <f>IF(N162="snížená",J162,0)</f>
        <v>0</v>
      </c>
      <c r="BG162" s="146">
        <f>IF(N162="zákl. přenesená",J162,0)</f>
        <v>0</v>
      </c>
      <c r="BH162" s="146">
        <f>IF(N162="sníž. přenesená",J162,0)</f>
        <v>0</v>
      </c>
      <c r="BI162" s="146">
        <f>IF(N162="nulová",J162,0)</f>
        <v>0</v>
      </c>
      <c r="BJ162" s="13" t="s">
        <v>77</v>
      </c>
      <c r="BK162" s="146">
        <f>ROUND(I162*H162,2)</f>
        <v>0</v>
      </c>
      <c r="BL162" s="13" t="s">
        <v>183</v>
      </c>
      <c r="BM162" s="145" t="s">
        <v>246</v>
      </c>
    </row>
    <row r="163" spans="1:65" s="11" customFormat="1" ht="25.9" customHeight="1">
      <c r="B163" s="121"/>
      <c r="D163" s="122" t="s">
        <v>68</v>
      </c>
      <c r="E163" s="123" t="s">
        <v>247</v>
      </c>
      <c r="F163" s="123" t="s">
        <v>248</v>
      </c>
      <c r="J163" s="124">
        <f>BK163</f>
        <v>0</v>
      </c>
      <c r="L163" s="121"/>
      <c r="M163" s="125"/>
      <c r="N163" s="126"/>
      <c r="O163" s="126"/>
      <c r="P163" s="127">
        <f>P164</f>
        <v>32</v>
      </c>
      <c r="Q163" s="126"/>
      <c r="R163" s="127">
        <f>R164</f>
        <v>0</v>
      </c>
      <c r="S163" s="126"/>
      <c r="T163" s="128">
        <f>T164</f>
        <v>0</v>
      </c>
      <c r="AR163" s="122" t="s">
        <v>122</v>
      </c>
      <c r="AT163" s="129" t="s">
        <v>68</v>
      </c>
      <c r="AU163" s="129" t="s">
        <v>69</v>
      </c>
      <c r="AY163" s="122" t="s">
        <v>115</v>
      </c>
      <c r="BK163" s="130">
        <f>BK164</f>
        <v>0</v>
      </c>
    </row>
    <row r="164" spans="1:65" s="1" customFormat="1" ht="16.5" customHeight="1">
      <c r="A164" s="25"/>
      <c r="B164" s="133"/>
      <c r="C164" s="134" t="s">
        <v>249</v>
      </c>
      <c r="D164" s="134" t="s">
        <v>118</v>
      </c>
      <c r="E164" s="135" t="s">
        <v>250</v>
      </c>
      <c r="F164" s="136" t="s">
        <v>251</v>
      </c>
      <c r="G164" s="137" t="s">
        <v>252</v>
      </c>
      <c r="H164" s="138">
        <v>32</v>
      </c>
      <c r="I164" s="139"/>
      <c r="J164" s="139">
        <f>ROUND(I164*H164,2)</f>
        <v>0</v>
      </c>
      <c r="K164" s="140"/>
      <c r="L164" s="26"/>
      <c r="M164" s="157" t="s">
        <v>1</v>
      </c>
      <c r="N164" s="158" t="s">
        <v>34</v>
      </c>
      <c r="O164" s="159">
        <v>1</v>
      </c>
      <c r="P164" s="159">
        <f>O164*H164</f>
        <v>32</v>
      </c>
      <c r="Q164" s="159">
        <v>0</v>
      </c>
      <c r="R164" s="159">
        <f>Q164*H164</f>
        <v>0</v>
      </c>
      <c r="S164" s="159">
        <v>0</v>
      </c>
      <c r="T164" s="160">
        <f>S164*H164</f>
        <v>0</v>
      </c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R164" s="145" t="s">
        <v>253</v>
      </c>
      <c r="AT164" s="145" t="s">
        <v>118</v>
      </c>
      <c r="AU164" s="145" t="s">
        <v>77</v>
      </c>
      <c r="AY164" s="13" t="s">
        <v>115</v>
      </c>
      <c r="BE164" s="146">
        <f>IF(N164="základní",J164,0)</f>
        <v>0</v>
      </c>
      <c r="BF164" s="146">
        <f>IF(N164="snížená",J164,0)</f>
        <v>0</v>
      </c>
      <c r="BG164" s="146">
        <f>IF(N164="zákl. přenesená",J164,0)</f>
        <v>0</v>
      </c>
      <c r="BH164" s="146">
        <f>IF(N164="sníž. přenesená",J164,0)</f>
        <v>0</v>
      </c>
      <c r="BI164" s="146">
        <f>IF(N164="nulová",J164,0)</f>
        <v>0</v>
      </c>
      <c r="BJ164" s="13" t="s">
        <v>77</v>
      </c>
      <c r="BK164" s="146">
        <f>ROUND(I164*H164,2)</f>
        <v>0</v>
      </c>
      <c r="BL164" s="13" t="s">
        <v>253</v>
      </c>
      <c r="BM164" s="145" t="s">
        <v>254</v>
      </c>
    </row>
    <row r="165" spans="1:65" s="1" customFormat="1" ht="6.95" customHeight="1">
      <c r="A165" s="25"/>
      <c r="B165" s="40"/>
      <c r="C165" s="41"/>
      <c r="D165" s="41"/>
      <c r="E165" s="41"/>
      <c r="F165" s="41"/>
      <c r="G165" s="41"/>
      <c r="H165" s="41"/>
      <c r="I165" s="41"/>
      <c r="J165" s="41"/>
      <c r="K165" s="41"/>
      <c r="L165" s="26"/>
      <c r="M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</row>
  </sheetData>
  <autoFilter ref="C124:K16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6"/>
  <sheetViews>
    <sheetView showGridLines="0" tabSelected="1" topLeftCell="A13" workbookViewId="0">
      <selection activeCell="W21" sqref="W21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3" max="13" width="10.83203125" hidden="1" customWidth="1"/>
    <col min="14" max="14" width="9.33203125" hidden="1" customWidth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46">
      <c r="A1" s="85"/>
    </row>
    <row r="2" spans="1:46" ht="36.950000000000003" customHeight="1">
      <c r="L2" s="162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3" t="s">
        <v>82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79</v>
      </c>
    </row>
    <row r="4" spans="1:46" ht="24.95" customHeight="1">
      <c r="B4" s="16"/>
      <c r="D4" s="17" t="s">
        <v>83</v>
      </c>
      <c r="L4" s="16"/>
      <c r="M4" s="86" t="s">
        <v>10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197" t="str">
        <f>'Rekapitulace stavby'!K6</f>
        <v>Rekonstrukce podlah</v>
      </c>
      <c r="F7" s="198"/>
      <c r="G7" s="198"/>
      <c r="H7" s="198"/>
      <c r="L7" s="16"/>
    </row>
    <row r="8" spans="1:46" s="1" customFormat="1" ht="12" customHeight="1">
      <c r="A8" s="25"/>
      <c r="B8" s="26"/>
      <c r="C8" s="25"/>
      <c r="D8" s="22" t="s">
        <v>84</v>
      </c>
      <c r="E8" s="25"/>
      <c r="F8" s="25"/>
      <c r="G8" s="25"/>
      <c r="H8" s="25"/>
      <c r="I8" s="25"/>
      <c r="J8" s="25"/>
      <c r="K8" s="25"/>
      <c r="L8" s="3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46" s="1" customFormat="1" ht="16.5" customHeight="1">
      <c r="A9" s="25"/>
      <c r="B9" s="26"/>
      <c r="C9" s="25"/>
      <c r="D9" s="25"/>
      <c r="E9" s="181" t="s">
        <v>255</v>
      </c>
      <c r="F9" s="196"/>
      <c r="G9" s="196"/>
      <c r="H9" s="196"/>
      <c r="I9" s="25"/>
      <c r="J9" s="25"/>
      <c r="K9" s="25"/>
      <c r="L9" s="3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6" s="1" customFormat="1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3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46" s="1" customFormat="1" ht="12" customHeight="1">
      <c r="A11" s="25"/>
      <c r="B11" s="26"/>
      <c r="C11" s="25"/>
      <c r="D11" s="22" t="s">
        <v>15</v>
      </c>
      <c r="E11" s="25"/>
      <c r="F11" s="20" t="s">
        <v>1</v>
      </c>
      <c r="G11" s="25"/>
      <c r="H11" s="25"/>
      <c r="I11" s="22" t="s">
        <v>16</v>
      </c>
      <c r="J11" s="20" t="s">
        <v>1</v>
      </c>
      <c r="K11" s="25"/>
      <c r="L11" s="3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46" s="1" customFormat="1" ht="12" customHeight="1">
      <c r="A12" s="25"/>
      <c r="B12" s="26"/>
      <c r="C12" s="25"/>
      <c r="D12" s="22" t="s">
        <v>17</v>
      </c>
      <c r="E12" s="25"/>
      <c r="F12" s="20" t="s">
        <v>18</v>
      </c>
      <c r="G12" s="25"/>
      <c r="H12" s="25"/>
      <c r="I12" s="22" t="s">
        <v>19</v>
      </c>
      <c r="J12" s="48"/>
      <c r="K12" s="25"/>
      <c r="L12" s="3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46" s="1" customFormat="1" ht="10.9" customHeight="1">
      <c r="A13" s="25"/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3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46" s="1" customFormat="1" ht="12" customHeight="1">
      <c r="A14" s="25"/>
      <c r="B14" s="26"/>
      <c r="C14" s="25"/>
      <c r="D14" s="22" t="s">
        <v>20</v>
      </c>
      <c r="E14" s="25"/>
      <c r="F14" s="25"/>
      <c r="G14" s="25"/>
      <c r="H14" s="25"/>
      <c r="I14" s="22" t="s">
        <v>21</v>
      </c>
      <c r="J14" s="20" t="str">
        <f>IF('Rekapitulace stavby'!AN10="","",'Rekapitulace stavby'!AN10)</f>
        <v/>
      </c>
      <c r="K14" s="25"/>
      <c r="L14" s="3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46" s="1" customFormat="1" ht="18" customHeight="1">
      <c r="A15" s="25"/>
      <c r="B15" s="26"/>
      <c r="C15" s="25"/>
      <c r="D15" s="25"/>
      <c r="E15" s="20" t="str">
        <f>IF('Rekapitulace stavby'!E11="","",'Rekapitulace stavby'!E11)</f>
        <v xml:space="preserve"> </v>
      </c>
      <c r="F15" s="25"/>
      <c r="G15" s="25"/>
      <c r="H15" s="25"/>
      <c r="I15" s="22" t="s">
        <v>23</v>
      </c>
      <c r="J15" s="20" t="str">
        <f>IF('Rekapitulace stavby'!AN11="","",'Rekapitulace stavby'!AN11)</f>
        <v/>
      </c>
      <c r="K15" s="25"/>
      <c r="L15" s="3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46" s="1" customFormat="1" ht="6.95" customHeight="1">
      <c r="A16" s="25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3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1" customFormat="1" ht="12" customHeight="1">
      <c r="A17" s="25"/>
      <c r="B17" s="26"/>
      <c r="C17" s="25"/>
      <c r="D17" s="22" t="s">
        <v>24</v>
      </c>
      <c r="E17" s="25"/>
      <c r="F17" s="25"/>
      <c r="G17" s="25"/>
      <c r="H17" s="25"/>
      <c r="I17" s="22" t="s">
        <v>21</v>
      </c>
      <c r="J17" s="20" t="str">
        <f>'Rekapitulace stavby'!AN13</f>
        <v/>
      </c>
      <c r="K17" s="25"/>
      <c r="L17" s="3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1" customFormat="1" ht="18" customHeight="1">
      <c r="A18" s="25"/>
      <c r="B18" s="26"/>
      <c r="C18" s="25"/>
      <c r="D18" s="25"/>
      <c r="E18" s="191" t="str">
        <f>'Rekapitulace stavby'!E14</f>
        <v xml:space="preserve"> </v>
      </c>
      <c r="F18" s="191"/>
      <c r="G18" s="191"/>
      <c r="H18" s="191"/>
      <c r="I18" s="22" t="s">
        <v>23</v>
      </c>
      <c r="J18" s="20" t="str">
        <f>'Rekapitulace stavby'!AN14</f>
        <v/>
      </c>
      <c r="K18" s="25"/>
      <c r="L18" s="3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1" customFormat="1" ht="6.95" customHeight="1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3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1" customFormat="1" ht="12" customHeight="1">
      <c r="A20" s="25"/>
      <c r="B20" s="26"/>
      <c r="C20" s="25"/>
      <c r="D20" s="22" t="s">
        <v>25</v>
      </c>
      <c r="E20" s="25"/>
      <c r="F20" s="25"/>
      <c r="G20" s="25"/>
      <c r="H20" s="25"/>
      <c r="I20" s="22" t="s">
        <v>21</v>
      </c>
      <c r="J20" s="20" t="str">
        <f>IF('Rekapitulace stavby'!AN16="","",'Rekapitulace stavby'!AN16)</f>
        <v/>
      </c>
      <c r="K20" s="25"/>
      <c r="L20" s="3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1" customFormat="1" ht="18" customHeight="1">
      <c r="A21" s="25"/>
      <c r="B21" s="26"/>
      <c r="C21" s="25"/>
      <c r="D21" s="25"/>
      <c r="E21" s="20" t="str">
        <f>IF('Rekapitulace stavby'!E17="","",'Rekapitulace stavby'!E17)</f>
        <v xml:space="preserve"> </v>
      </c>
      <c r="F21" s="25"/>
      <c r="G21" s="25"/>
      <c r="H21" s="25"/>
      <c r="I21" s="22" t="s">
        <v>23</v>
      </c>
      <c r="J21" s="20" t="str">
        <f>IF('Rekapitulace stavby'!AN17="","",'Rekapitulace stavby'!AN17)</f>
        <v/>
      </c>
      <c r="K21" s="25"/>
      <c r="L21" s="3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" customFormat="1" ht="6.95" customHeight="1">
      <c r="A22" s="25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3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" customFormat="1" ht="12" customHeight="1">
      <c r="A23" s="25"/>
      <c r="B23" s="26"/>
      <c r="C23" s="25"/>
      <c r="D23" s="22" t="s">
        <v>27</v>
      </c>
      <c r="E23" s="25"/>
      <c r="F23" s="25"/>
      <c r="G23" s="25"/>
      <c r="H23" s="25"/>
      <c r="I23" s="22" t="s">
        <v>21</v>
      </c>
      <c r="J23" s="20" t="str">
        <f>IF('Rekapitulace stavby'!AN19="","",'Rekapitulace stavby'!AN19)</f>
        <v/>
      </c>
      <c r="K23" s="25"/>
      <c r="L23" s="3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1" customFormat="1" ht="18" customHeight="1">
      <c r="A24" s="25"/>
      <c r="B24" s="26"/>
      <c r="C24" s="25"/>
      <c r="D24" s="25"/>
      <c r="E24" s="20" t="str">
        <f>IF('Rekapitulace stavby'!E20="","",'Rekapitulace stavby'!E20)</f>
        <v xml:space="preserve"> </v>
      </c>
      <c r="F24" s="25"/>
      <c r="G24" s="25"/>
      <c r="H24" s="25"/>
      <c r="I24" s="22" t="s">
        <v>23</v>
      </c>
      <c r="J24" s="20" t="str">
        <f>IF('Rekapitulace stavby'!AN20="","",'Rekapitulace stavby'!AN20)</f>
        <v/>
      </c>
      <c r="K24" s="25"/>
      <c r="L24" s="3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1" customFormat="1" ht="6.95" customHeight="1">
      <c r="A25" s="25"/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3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1" customFormat="1" ht="12" customHeight="1">
      <c r="A26" s="25"/>
      <c r="B26" s="26"/>
      <c r="C26" s="25"/>
      <c r="D26" s="22" t="s">
        <v>28</v>
      </c>
      <c r="E26" s="25"/>
      <c r="F26" s="25"/>
      <c r="G26" s="25"/>
      <c r="H26" s="25"/>
      <c r="I26" s="25"/>
      <c r="J26" s="25"/>
      <c r="K26" s="25"/>
      <c r="L26" s="3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7" customFormat="1" ht="16.5" customHeight="1">
      <c r="A27" s="87"/>
      <c r="B27" s="88"/>
      <c r="C27" s="87"/>
      <c r="D27" s="87"/>
      <c r="E27" s="193" t="s">
        <v>1</v>
      </c>
      <c r="F27" s="193"/>
      <c r="G27" s="193"/>
      <c r="H27" s="193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1" customFormat="1" ht="6.95" customHeight="1">
      <c r="A28" s="25"/>
      <c r="B28" s="26"/>
      <c r="C28" s="25"/>
      <c r="D28" s="25"/>
      <c r="E28" s="25"/>
      <c r="F28" s="25"/>
      <c r="G28" s="25"/>
      <c r="H28" s="25"/>
      <c r="I28" s="25"/>
      <c r="J28" s="25"/>
      <c r="K28" s="25"/>
      <c r="L28" s="3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1" customFormat="1" ht="6.95" customHeight="1">
      <c r="A29" s="25"/>
      <c r="B29" s="26"/>
      <c r="C29" s="25"/>
      <c r="D29" s="58"/>
      <c r="E29" s="58"/>
      <c r="F29" s="58"/>
      <c r="G29" s="58"/>
      <c r="H29" s="58"/>
      <c r="I29" s="58"/>
      <c r="J29" s="58"/>
      <c r="K29" s="58"/>
      <c r="L29" s="3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1" customFormat="1" ht="25.35" customHeight="1">
      <c r="A30" s="25"/>
      <c r="B30" s="26"/>
      <c r="C30" s="25"/>
      <c r="D30" s="90" t="s">
        <v>29</v>
      </c>
      <c r="E30" s="25"/>
      <c r="F30" s="25"/>
      <c r="G30" s="25"/>
      <c r="H30" s="25"/>
      <c r="I30" s="25"/>
      <c r="J30" s="63">
        <f>ROUND(J122, 2)</f>
        <v>0</v>
      </c>
      <c r="K30" s="25"/>
      <c r="L30" s="3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1" customFormat="1" ht="6.95" customHeight="1">
      <c r="A31" s="25"/>
      <c r="B31" s="26"/>
      <c r="C31" s="25"/>
      <c r="D31" s="58"/>
      <c r="E31" s="58"/>
      <c r="F31" s="58"/>
      <c r="G31" s="58"/>
      <c r="H31" s="58"/>
      <c r="I31" s="58"/>
      <c r="J31" s="58"/>
      <c r="K31" s="58"/>
      <c r="L31" s="3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1" customFormat="1" ht="14.45" customHeight="1">
      <c r="A32" s="25"/>
      <c r="B32" s="26"/>
      <c r="C32" s="25"/>
      <c r="D32" s="25"/>
      <c r="E32" s="25"/>
      <c r="F32" s="29" t="s">
        <v>31</v>
      </c>
      <c r="G32" s="25"/>
      <c r="H32" s="25"/>
      <c r="I32" s="29" t="s">
        <v>30</v>
      </c>
      <c r="J32" s="29" t="s">
        <v>32</v>
      </c>
      <c r="K32" s="25"/>
      <c r="L32" s="3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1" s="1" customFormat="1" ht="14.45" customHeight="1">
      <c r="A33" s="25"/>
      <c r="B33" s="26"/>
      <c r="C33" s="25"/>
      <c r="D33" s="91" t="s">
        <v>33</v>
      </c>
      <c r="E33" s="22" t="s">
        <v>34</v>
      </c>
      <c r="F33" s="92">
        <f>ROUND((SUM(BE122:BE145)),  2)</f>
        <v>0</v>
      </c>
      <c r="G33" s="25"/>
      <c r="H33" s="25"/>
      <c r="I33" s="93">
        <v>0.21</v>
      </c>
      <c r="J33" s="92">
        <f>ROUND(((SUM(BE122:BE145))*I33),  2)</f>
        <v>0</v>
      </c>
      <c r="K33" s="25"/>
      <c r="L33" s="3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1" s="1" customFormat="1" ht="14.45" customHeight="1">
      <c r="A34" s="25"/>
      <c r="B34" s="26"/>
      <c r="C34" s="25"/>
      <c r="D34" s="25"/>
      <c r="E34" s="22" t="s">
        <v>35</v>
      </c>
      <c r="F34" s="92">
        <f>ROUND((SUM(BF122:BF145)),  2)</f>
        <v>0</v>
      </c>
      <c r="G34" s="25"/>
      <c r="H34" s="25"/>
      <c r="I34" s="93">
        <v>0.15</v>
      </c>
      <c r="J34" s="92">
        <f>ROUND(((SUM(BF122:BF145))*I34),  2)</f>
        <v>0</v>
      </c>
      <c r="K34" s="25"/>
      <c r="L34" s="3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" customFormat="1" ht="14.45" hidden="1" customHeight="1">
      <c r="A35" s="25"/>
      <c r="B35" s="26"/>
      <c r="C35" s="25"/>
      <c r="D35" s="25"/>
      <c r="E35" s="22" t="s">
        <v>36</v>
      </c>
      <c r="F35" s="92">
        <f>ROUND((SUM(BG122:BG145)),  2)</f>
        <v>0</v>
      </c>
      <c r="G35" s="25"/>
      <c r="H35" s="25"/>
      <c r="I35" s="93">
        <v>0.21</v>
      </c>
      <c r="J35" s="92">
        <f>0</f>
        <v>0</v>
      </c>
      <c r="K35" s="25"/>
      <c r="L35" s="3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s="1" customFormat="1" ht="14.45" hidden="1" customHeight="1">
      <c r="A36" s="25"/>
      <c r="B36" s="26"/>
      <c r="C36" s="25"/>
      <c r="D36" s="25"/>
      <c r="E36" s="22" t="s">
        <v>37</v>
      </c>
      <c r="F36" s="92">
        <f>ROUND((SUM(BH122:BH145)),  2)</f>
        <v>0</v>
      </c>
      <c r="G36" s="25"/>
      <c r="H36" s="25"/>
      <c r="I36" s="93">
        <v>0.15</v>
      </c>
      <c r="J36" s="92">
        <f>0</f>
        <v>0</v>
      </c>
      <c r="K36" s="25"/>
      <c r="L36" s="3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s="1" customFormat="1" ht="14.45" hidden="1" customHeight="1">
      <c r="A37" s="25"/>
      <c r="B37" s="26"/>
      <c r="C37" s="25"/>
      <c r="D37" s="25"/>
      <c r="E37" s="22" t="s">
        <v>38</v>
      </c>
      <c r="F37" s="92">
        <f>ROUND((SUM(BI122:BI145)),  2)</f>
        <v>0</v>
      </c>
      <c r="G37" s="25"/>
      <c r="H37" s="25"/>
      <c r="I37" s="93">
        <v>0</v>
      </c>
      <c r="J37" s="92">
        <f>0</f>
        <v>0</v>
      </c>
      <c r="K37" s="25"/>
      <c r="L37" s="3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" customFormat="1" ht="6.95" customHeight="1">
      <c r="A38" s="25"/>
      <c r="B38" s="26"/>
      <c r="C38" s="25"/>
      <c r="D38" s="25"/>
      <c r="E38" s="25"/>
      <c r="F38" s="25"/>
      <c r="G38" s="25"/>
      <c r="H38" s="25"/>
      <c r="I38" s="25"/>
      <c r="J38" s="25"/>
      <c r="K38" s="25"/>
      <c r="L38" s="3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" customFormat="1" ht="25.35" customHeight="1">
      <c r="A39" s="25"/>
      <c r="B39" s="26"/>
      <c r="C39" s="31"/>
      <c r="D39" s="32" t="s">
        <v>39</v>
      </c>
      <c r="E39" s="33"/>
      <c r="F39" s="33"/>
      <c r="G39" s="94" t="s">
        <v>40</v>
      </c>
      <c r="H39" s="34" t="s">
        <v>41</v>
      </c>
      <c r="I39" s="33"/>
      <c r="J39" s="95">
        <f>SUM(J30:J37)</f>
        <v>0</v>
      </c>
      <c r="K39" s="96"/>
      <c r="L39" s="3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" customFormat="1" ht="14.45" customHeight="1">
      <c r="A40" s="25"/>
      <c r="B40" s="26"/>
      <c r="C40" s="25"/>
      <c r="D40" s="25"/>
      <c r="E40" s="25"/>
      <c r="F40" s="25"/>
      <c r="G40" s="25"/>
      <c r="H40" s="25"/>
      <c r="I40" s="25"/>
      <c r="J40" s="25"/>
      <c r="K40" s="25"/>
      <c r="L40" s="3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ht="14.45" customHeight="1">
      <c r="B41" s="16"/>
      <c r="L41" s="16"/>
    </row>
    <row r="42" spans="1:31" ht="14.45" customHeight="1">
      <c r="B42" s="16"/>
      <c r="L42" s="16"/>
    </row>
    <row r="43" spans="1:31" ht="14.45" customHeight="1">
      <c r="B43" s="16"/>
      <c r="L43" s="16"/>
    </row>
    <row r="44" spans="1:31" ht="14.45" customHeight="1">
      <c r="B44" s="16"/>
      <c r="L44" s="16"/>
    </row>
    <row r="45" spans="1:31" ht="14.45" customHeight="1">
      <c r="B45" s="16"/>
      <c r="L45" s="16"/>
    </row>
    <row r="46" spans="1:31" ht="14.45" customHeight="1">
      <c r="B46" s="16"/>
      <c r="L46" s="16"/>
    </row>
    <row r="47" spans="1:31" ht="14.45" customHeight="1">
      <c r="B47" s="16"/>
      <c r="L47" s="16"/>
    </row>
    <row r="48" spans="1:31" ht="14.45" customHeight="1">
      <c r="B48" s="16"/>
      <c r="L48" s="16"/>
    </row>
    <row r="49" spans="1:31" ht="14.45" customHeight="1">
      <c r="B49" s="16"/>
      <c r="L49" s="16"/>
    </row>
    <row r="50" spans="1:31" s="1" customFormat="1" ht="14.45" customHeight="1">
      <c r="B50" s="35"/>
      <c r="D50" s="36" t="s">
        <v>42</v>
      </c>
      <c r="E50" s="37"/>
      <c r="F50" s="37"/>
      <c r="G50" s="36" t="s">
        <v>43</v>
      </c>
      <c r="H50" s="37"/>
      <c r="I50" s="37"/>
      <c r="J50" s="37"/>
      <c r="K50" s="37"/>
      <c r="L50" s="35"/>
    </row>
    <row r="51" spans="1:31">
      <c r="B51" s="16"/>
      <c r="L51" s="16"/>
    </row>
    <row r="52" spans="1:31">
      <c r="B52" s="16"/>
      <c r="L52" s="16"/>
    </row>
    <row r="53" spans="1:31">
      <c r="B53" s="16"/>
      <c r="L53" s="16"/>
    </row>
    <row r="54" spans="1:31">
      <c r="B54" s="16"/>
      <c r="L54" s="16"/>
    </row>
    <row r="55" spans="1:31">
      <c r="B55" s="16"/>
      <c r="L55" s="16"/>
    </row>
    <row r="56" spans="1:31">
      <c r="B56" s="16"/>
      <c r="L56" s="16"/>
    </row>
    <row r="57" spans="1:31">
      <c r="B57" s="16"/>
      <c r="L57" s="16"/>
    </row>
    <row r="58" spans="1:31">
      <c r="B58" s="16"/>
      <c r="L58" s="16"/>
    </row>
    <row r="59" spans="1:31">
      <c r="B59" s="16"/>
      <c r="L59" s="16"/>
    </row>
    <row r="60" spans="1:31">
      <c r="B60" s="16"/>
      <c r="L60" s="16"/>
    </row>
    <row r="61" spans="1:31" s="1" customFormat="1" ht="12.75">
      <c r="A61" s="25"/>
      <c r="B61" s="26"/>
      <c r="C61" s="25"/>
      <c r="D61" s="38" t="s">
        <v>44</v>
      </c>
      <c r="E61" s="28"/>
      <c r="F61" s="97" t="s">
        <v>45</v>
      </c>
      <c r="G61" s="38" t="s">
        <v>44</v>
      </c>
      <c r="H61" s="28"/>
      <c r="I61" s="28"/>
      <c r="J61" s="98" t="s">
        <v>45</v>
      </c>
      <c r="K61" s="28"/>
      <c r="L61" s="3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</row>
    <row r="62" spans="1:31">
      <c r="B62" s="16"/>
      <c r="L62" s="16"/>
    </row>
    <row r="63" spans="1:31">
      <c r="B63" s="16"/>
      <c r="L63" s="16"/>
    </row>
    <row r="64" spans="1:31">
      <c r="B64" s="16"/>
      <c r="L64" s="16"/>
    </row>
    <row r="65" spans="1:31" s="1" customFormat="1" ht="12.75">
      <c r="A65" s="25"/>
      <c r="B65" s="26"/>
      <c r="C65" s="25"/>
      <c r="D65" s="36" t="s">
        <v>46</v>
      </c>
      <c r="E65" s="39"/>
      <c r="F65" s="39"/>
      <c r="G65" s="36" t="s">
        <v>47</v>
      </c>
      <c r="H65" s="39"/>
      <c r="I65" s="39"/>
      <c r="J65" s="39"/>
      <c r="K65" s="39"/>
      <c r="L65" s="3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</row>
    <row r="66" spans="1:31">
      <c r="B66" s="16"/>
      <c r="L66" s="16"/>
    </row>
    <row r="67" spans="1:31">
      <c r="B67" s="16"/>
      <c r="L67" s="16"/>
    </row>
    <row r="68" spans="1:31">
      <c r="B68" s="16"/>
      <c r="L68" s="16"/>
    </row>
    <row r="69" spans="1:31">
      <c r="B69" s="16"/>
      <c r="L69" s="16"/>
    </row>
    <row r="70" spans="1:31">
      <c r="B70" s="16"/>
      <c r="L70" s="16"/>
    </row>
    <row r="71" spans="1:31">
      <c r="B71" s="16"/>
      <c r="L71" s="16"/>
    </row>
    <row r="72" spans="1:31">
      <c r="B72" s="16"/>
      <c r="L72" s="16"/>
    </row>
    <row r="73" spans="1:31">
      <c r="B73" s="16"/>
      <c r="L73" s="16"/>
    </row>
    <row r="74" spans="1:31">
      <c r="B74" s="16"/>
      <c r="L74" s="16"/>
    </row>
    <row r="75" spans="1:31">
      <c r="B75" s="16"/>
      <c r="L75" s="16"/>
    </row>
    <row r="76" spans="1:31" s="1" customFormat="1" ht="12.75">
      <c r="A76" s="25"/>
      <c r="B76" s="26"/>
      <c r="C76" s="25"/>
      <c r="D76" s="38" t="s">
        <v>44</v>
      </c>
      <c r="E76" s="28"/>
      <c r="F76" s="97" t="s">
        <v>45</v>
      </c>
      <c r="G76" s="38" t="s">
        <v>44</v>
      </c>
      <c r="H76" s="28"/>
      <c r="I76" s="28"/>
      <c r="J76" s="98" t="s">
        <v>45</v>
      </c>
      <c r="K76" s="28"/>
      <c r="L76" s="3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</row>
    <row r="77" spans="1:31" s="1" customFormat="1" ht="14.45" customHeight="1">
      <c r="A77" s="25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3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</row>
    <row r="81" spans="1:47" s="1" customFormat="1" ht="6.95" customHeight="1">
      <c r="A81" s="25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3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</row>
    <row r="82" spans="1:47" s="1" customFormat="1" ht="24.95" customHeight="1">
      <c r="A82" s="25"/>
      <c r="B82" s="26"/>
      <c r="C82" s="17" t="s">
        <v>86</v>
      </c>
      <c r="D82" s="25"/>
      <c r="E82" s="25"/>
      <c r="F82" s="25"/>
      <c r="G82" s="25"/>
      <c r="H82" s="25"/>
      <c r="I82" s="25"/>
      <c r="J82" s="25"/>
      <c r="K82" s="25"/>
      <c r="L82" s="3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</row>
    <row r="83" spans="1:47" s="1" customFormat="1" ht="6.95" customHeight="1">
      <c r="A83" s="25"/>
      <c r="B83" s="26"/>
      <c r="C83" s="25"/>
      <c r="D83" s="25"/>
      <c r="E83" s="25"/>
      <c r="F83" s="25"/>
      <c r="G83" s="25"/>
      <c r="H83" s="25"/>
      <c r="I83" s="25"/>
      <c r="J83" s="25"/>
      <c r="K83" s="25"/>
      <c r="L83" s="3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47" s="1" customFormat="1" ht="12" customHeight="1">
      <c r="A84" s="25"/>
      <c r="B84" s="26"/>
      <c r="C84" s="22" t="s">
        <v>13</v>
      </c>
      <c r="D84" s="25"/>
      <c r="E84" s="25"/>
      <c r="F84" s="25"/>
      <c r="G84" s="25"/>
      <c r="H84" s="25"/>
      <c r="I84" s="25"/>
      <c r="J84" s="25"/>
      <c r="K84" s="25"/>
      <c r="L84" s="3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47" s="1" customFormat="1" ht="16.5" customHeight="1">
      <c r="A85" s="25"/>
      <c r="B85" s="26"/>
      <c r="C85" s="25"/>
      <c r="D85" s="25"/>
      <c r="E85" s="197" t="str">
        <f>E7</f>
        <v>Rekonstrukce podlah</v>
      </c>
      <c r="F85" s="198"/>
      <c r="G85" s="198"/>
      <c r="H85" s="198"/>
      <c r="I85" s="25"/>
      <c r="J85" s="25"/>
      <c r="K85" s="25"/>
      <c r="L85" s="3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</row>
    <row r="86" spans="1:47" s="1" customFormat="1" ht="12" customHeight="1">
      <c r="A86" s="25"/>
      <c r="B86" s="26"/>
      <c r="C86" s="22" t="s">
        <v>84</v>
      </c>
      <c r="D86" s="25"/>
      <c r="E86" s="25"/>
      <c r="F86" s="25"/>
      <c r="G86" s="25"/>
      <c r="H86" s="25"/>
      <c r="I86" s="25"/>
      <c r="J86" s="25"/>
      <c r="K86" s="25"/>
      <c r="L86" s="3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</row>
    <row r="87" spans="1:47" s="1" customFormat="1" ht="16.5" customHeight="1">
      <c r="A87" s="25"/>
      <c r="B87" s="26"/>
      <c r="C87" s="25"/>
      <c r="D87" s="25"/>
      <c r="E87" s="181" t="str">
        <f>E9</f>
        <v>002 - Vybourání prosklené stěny mezi místnosti 002 a 007</v>
      </c>
      <c r="F87" s="196"/>
      <c r="G87" s="196"/>
      <c r="H87" s="196"/>
      <c r="I87" s="25"/>
      <c r="J87" s="25"/>
      <c r="K87" s="25"/>
      <c r="L87" s="3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</row>
    <row r="88" spans="1:47" s="1" customFormat="1" ht="6.95" customHeight="1">
      <c r="A88" s="25"/>
      <c r="B88" s="26"/>
      <c r="C88" s="25"/>
      <c r="D88" s="25"/>
      <c r="E88" s="25"/>
      <c r="F88" s="25"/>
      <c r="G88" s="25"/>
      <c r="H88" s="25"/>
      <c r="I88" s="25"/>
      <c r="J88" s="25"/>
      <c r="K88" s="25"/>
      <c r="L88" s="3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</row>
    <row r="89" spans="1:47" s="1" customFormat="1" ht="12" customHeight="1">
      <c r="A89" s="25"/>
      <c r="B89" s="26"/>
      <c r="C89" s="22" t="s">
        <v>17</v>
      </c>
      <c r="D89" s="25"/>
      <c r="E89" s="25"/>
      <c r="F89" s="20" t="str">
        <f>F12</f>
        <v>Karviná</v>
      </c>
      <c r="G89" s="25"/>
      <c r="H89" s="25"/>
      <c r="I89" s="22" t="s">
        <v>19</v>
      </c>
      <c r="J89" s="48" t="str">
        <f>IF(J12="","",J12)</f>
        <v/>
      </c>
      <c r="K89" s="25"/>
      <c r="L89" s="3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</row>
    <row r="90" spans="1:47" s="1" customFormat="1" ht="6.95" customHeight="1">
      <c r="A90" s="25"/>
      <c r="B90" s="26"/>
      <c r="C90" s="25"/>
      <c r="D90" s="25"/>
      <c r="E90" s="25"/>
      <c r="F90" s="25"/>
      <c r="G90" s="25"/>
      <c r="H90" s="25"/>
      <c r="I90" s="25"/>
      <c r="J90" s="25"/>
      <c r="K90" s="25"/>
      <c r="L90" s="3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</row>
    <row r="91" spans="1:47" s="1" customFormat="1" ht="15.2" customHeight="1">
      <c r="A91" s="25"/>
      <c r="B91" s="26"/>
      <c r="C91" s="22" t="s">
        <v>20</v>
      </c>
      <c r="D91" s="25"/>
      <c r="E91" s="25"/>
      <c r="F91" s="20" t="str">
        <f>E15</f>
        <v xml:space="preserve"> </v>
      </c>
      <c r="G91" s="25"/>
      <c r="H91" s="25"/>
      <c r="I91" s="22" t="s">
        <v>25</v>
      </c>
      <c r="J91" s="23" t="str">
        <f>E21</f>
        <v xml:space="preserve"> </v>
      </c>
      <c r="K91" s="25"/>
      <c r="L91" s="3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</row>
    <row r="92" spans="1:47" s="1" customFormat="1" ht="15.2" customHeight="1">
      <c r="A92" s="25"/>
      <c r="B92" s="26"/>
      <c r="C92" s="22" t="s">
        <v>24</v>
      </c>
      <c r="D92" s="25"/>
      <c r="E92" s="25"/>
      <c r="F92" s="20" t="str">
        <f>IF(E18="","",E18)</f>
        <v xml:space="preserve"> </v>
      </c>
      <c r="G92" s="25"/>
      <c r="H92" s="25"/>
      <c r="I92" s="22" t="s">
        <v>27</v>
      </c>
      <c r="J92" s="23" t="str">
        <f>E24</f>
        <v xml:space="preserve"> </v>
      </c>
      <c r="K92" s="25"/>
      <c r="L92" s="3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</row>
    <row r="93" spans="1:47" s="1" customFormat="1" ht="10.35" customHeight="1">
      <c r="A93" s="25"/>
      <c r="B93" s="26"/>
      <c r="C93" s="25"/>
      <c r="D93" s="25"/>
      <c r="E93" s="25"/>
      <c r="F93" s="25"/>
      <c r="G93" s="25"/>
      <c r="H93" s="25"/>
      <c r="I93" s="25"/>
      <c r="J93" s="25"/>
      <c r="K93" s="25"/>
      <c r="L93" s="3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</row>
    <row r="94" spans="1:47" s="1" customFormat="1" ht="29.25" customHeight="1">
      <c r="A94" s="25"/>
      <c r="B94" s="26"/>
      <c r="C94" s="99" t="s">
        <v>87</v>
      </c>
      <c r="D94" s="31"/>
      <c r="E94" s="31"/>
      <c r="F94" s="31"/>
      <c r="G94" s="31"/>
      <c r="H94" s="31"/>
      <c r="I94" s="31"/>
      <c r="J94" s="100" t="s">
        <v>88</v>
      </c>
      <c r="K94" s="31"/>
      <c r="L94" s="3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</row>
    <row r="95" spans="1:47" s="1" customFormat="1" ht="10.35" customHeight="1">
      <c r="A95" s="25"/>
      <c r="B95" s="26"/>
      <c r="C95" s="25"/>
      <c r="D95" s="25"/>
      <c r="E95" s="25"/>
      <c r="F95" s="25"/>
      <c r="G95" s="25"/>
      <c r="H95" s="25"/>
      <c r="I95" s="25"/>
      <c r="J95" s="25"/>
      <c r="K95" s="25"/>
      <c r="L95" s="3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</row>
    <row r="96" spans="1:47" s="1" customFormat="1" ht="22.9" customHeight="1">
      <c r="A96" s="25"/>
      <c r="B96" s="26"/>
      <c r="C96" s="101" t="s">
        <v>89</v>
      </c>
      <c r="D96" s="25"/>
      <c r="E96" s="25"/>
      <c r="F96" s="25"/>
      <c r="G96" s="25"/>
      <c r="H96" s="25"/>
      <c r="I96" s="25"/>
      <c r="J96" s="63">
        <f>J122</f>
        <v>0</v>
      </c>
      <c r="K96" s="25"/>
      <c r="L96" s="3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U96" s="13" t="s">
        <v>90</v>
      </c>
    </row>
    <row r="97" spans="1:31" s="8" customFormat="1" ht="24.95" customHeight="1">
      <c r="B97" s="102"/>
      <c r="D97" s="103" t="s">
        <v>91</v>
      </c>
      <c r="E97" s="104"/>
      <c r="F97" s="104"/>
      <c r="G97" s="104"/>
      <c r="H97" s="104"/>
      <c r="I97" s="104"/>
      <c r="J97" s="105">
        <f>J123</f>
        <v>0</v>
      </c>
      <c r="L97" s="102"/>
    </row>
    <row r="98" spans="1:31" s="9" customFormat="1" ht="19.899999999999999" customHeight="1">
      <c r="B98" s="106"/>
      <c r="D98" s="107" t="s">
        <v>92</v>
      </c>
      <c r="E98" s="108"/>
      <c r="F98" s="108"/>
      <c r="G98" s="108"/>
      <c r="H98" s="108"/>
      <c r="I98" s="108"/>
      <c r="J98" s="109">
        <f>J124</f>
        <v>0</v>
      </c>
      <c r="L98" s="106"/>
    </row>
    <row r="99" spans="1:31" s="9" customFormat="1" ht="19.899999999999999" customHeight="1">
      <c r="B99" s="106"/>
      <c r="D99" s="107" t="s">
        <v>93</v>
      </c>
      <c r="E99" s="108"/>
      <c r="F99" s="108"/>
      <c r="G99" s="108"/>
      <c r="H99" s="108"/>
      <c r="I99" s="108"/>
      <c r="J99" s="109">
        <f>J129</f>
        <v>0</v>
      </c>
      <c r="L99" s="106"/>
    </row>
    <row r="100" spans="1:31" s="9" customFormat="1" ht="19.899999999999999" customHeight="1">
      <c r="B100" s="106"/>
      <c r="D100" s="107" t="s">
        <v>94</v>
      </c>
      <c r="E100" s="108"/>
      <c r="F100" s="108"/>
      <c r="G100" s="108"/>
      <c r="H100" s="108"/>
      <c r="I100" s="108"/>
      <c r="J100" s="109">
        <f>J137</f>
        <v>0</v>
      </c>
      <c r="L100" s="106"/>
    </row>
    <row r="101" spans="1:31" s="8" customFormat="1" ht="24.95" customHeight="1">
      <c r="B101" s="102"/>
      <c r="D101" s="103" t="s">
        <v>96</v>
      </c>
      <c r="E101" s="104"/>
      <c r="F101" s="104"/>
      <c r="G101" s="104"/>
      <c r="H101" s="104"/>
      <c r="I101" s="104"/>
      <c r="J101" s="105">
        <f>J142</f>
        <v>0</v>
      </c>
      <c r="L101" s="102"/>
    </row>
    <row r="102" spans="1:31" s="9" customFormat="1" ht="19.899999999999999" customHeight="1">
      <c r="B102" s="106"/>
      <c r="D102" s="107" t="s">
        <v>256</v>
      </c>
      <c r="E102" s="108"/>
      <c r="F102" s="108"/>
      <c r="G102" s="108"/>
      <c r="H102" s="108"/>
      <c r="I102" s="108"/>
      <c r="J102" s="109">
        <f>J143</f>
        <v>0</v>
      </c>
      <c r="L102" s="106"/>
    </row>
    <row r="103" spans="1:31" s="1" customFormat="1" ht="21.75" customHeight="1">
      <c r="A103" s="25"/>
      <c r="B103" s="26"/>
      <c r="C103" s="25"/>
      <c r="D103" s="25"/>
      <c r="E103" s="25"/>
      <c r="F103" s="25"/>
      <c r="G103" s="25"/>
      <c r="H103" s="25"/>
      <c r="I103" s="25"/>
      <c r="J103" s="25"/>
      <c r="K103" s="25"/>
      <c r="L103" s="3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s="1" customFormat="1" ht="6.95" customHeight="1">
      <c r="A104" s="25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3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8" spans="1:31" s="1" customFormat="1" ht="6.95" customHeight="1">
      <c r="A108" s="25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3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s="1" customFormat="1" ht="24.95" customHeight="1">
      <c r="A109" s="25"/>
      <c r="B109" s="26"/>
      <c r="C109" s="17" t="s">
        <v>100</v>
      </c>
      <c r="D109" s="25"/>
      <c r="E109" s="25"/>
      <c r="F109" s="25"/>
      <c r="G109" s="25"/>
      <c r="H109" s="25"/>
      <c r="I109" s="25"/>
      <c r="J109" s="25"/>
      <c r="K109" s="25"/>
      <c r="L109" s="3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s="1" customFormat="1" ht="6.95" customHeight="1">
      <c r="A110" s="25"/>
      <c r="B110" s="26"/>
      <c r="C110" s="25"/>
      <c r="D110" s="25"/>
      <c r="E110" s="25"/>
      <c r="F110" s="25"/>
      <c r="G110" s="25"/>
      <c r="H110" s="25"/>
      <c r="I110" s="25"/>
      <c r="J110" s="25"/>
      <c r="K110" s="25"/>
      <c r="L110" s="3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s="1" customFormat="1" ht="12" customHeight="1">
      <c r="A111" s="25"/>
      <c r="B111" s="26"/>
      <c r="C111" s="22" t="s">
        <v>13</v>
      </c>
      <c r="D111" s="25"/>
      <c r="E111" s="25"/>
      <c r="F111" s="25"/>
      <c r="G111" s="25"/>
      <c r="H111" s="25"/>
      <c r="I111" s="25"/>
      <c r="J111" s="25"/>
      <c r="K111" s="25"/>
      <c r="L111" s="3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  <row r="112" spans="1:31" s="1" customFormat="1" ht="16.5" customHeight="1">
      <c r="A112" s="25"/>
      <c r="B112" s="26"/>
      <c r="C112" s="25"/>
      <c r="D112" s="25"/>
      <c r="E112" s="197" t="str">
        <f>E7</f>
        <v>Rekonstrukce podlah</v>
      </c>
      <c r="F112" s="198"/>
      <c r="G112" s="198"/>
      <c r="H112" s="198"/>
      <c r="I112" s="25"/>
      <c r="J112" s="25"/>
      <c r="K112" s="25"/>
      <c r="L112" s="3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65" s="1" customFormat="1" ht="12" customHeight="1">
      <c r="A113" s="25"/>
      <c r="B113" s="26"/>
      <c r="C113" s="22" t="s">
        <v>84</v>
      </c>
      <c r="D113" s="25"/>
      <c r="E113" s="25"/>
      <c r="F113" s="25"/>
      <c r="G113" s="25"/>
      <c r="H113" s="25"/>
      <c r="I113" s="25"/>
      <c r="J113" s="25"/>
      <c r="K113" s="25"/>
      <c r="L113" s="3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65" s="1" customFormat="1" ht="16.5" customHeight="1">
      <c r="A114" s="25"/>
      <c r="B114" s="26"/>
      <c r="C114" s="25"/>
      <c r="D114" s="25"/>
      <c r="E114" s="181" t="str">
        <f>E9</f>
        <v>002 - Vybourání prosklené stěny mezi místnosti 002 a 007</v>
      </c>
      <c r="F114" s="196"/>
      <c r="G114" s="196"/>
      <c r="H114" s="196"/>
      <c r="I114" s="25"/>
      <c r="J114" s="25"/>
      <c r="K114" s="25"/>
      <c r="L114" s="3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</row>
    <row r="115" spans="1:65" s="1" customFormat="1" ht="6.95" customHeight="1">
      <c r="A115" s="25"/>
      <c r="B115" s="26"/>
      <c r="C115" s="25"/>
      <c r="D115" s="25"/>
      <c r="E115" s="25"/>
      <c r="F115" s="25"/>
      <c r="G115" s="25"/>
      <c r="H115" s="25"/>
      <c r="I115" s="25"/>
      <c r="J115" s="25"/>
      <c r="K115" s="25"/>
      <c r="L115" s="3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</row>
    <row r="116" spans="1:65" s="1" customFormat="1" ht="12" customHeight="1">
      <c r="A116" s="25"/>
      <c r="B116" s="26"/>
      <c r="C116" s="22" t="s">
        <v>17</v>
      </c>
      <c r="D116" s="25"/>
      <c r="E116" s="25"/>
      <c r="F116" s="20" t="str">
        <f>F12</f>
        <v>Karviná</v>
      </c>
      <c r="G116" s="25"/>
      <c r="H116" s="25"/>
      <c r="I116" s="22" t="s">
        <v>19</v>
      </c>
      <c r="J116" s="48" t="str">
        <f>IF(J12="","",J12)</f>
        <v/>
      </c>
      <c r="K116" s="25"/>
      <c r="L116" s="3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</row>
    <row r="117" spans="1:65" s="1" customFormat="1" ht="6.95" customHeight="1">
      <c r="A117" s="25"/>
      <c r="B117" s="26"/>
      <c r="C117" s="25"/>
      <c r="D117" s="25"/>
      <c r="E117" s="25"/>
      <c r="F117" s="25"/>
      <c r="G117" s="25"/>
      <c r="H117" s="25"/>
      <c r="I117" s="25"/>
      <c r="J117" s="25"/>
      <c r="K117" s="25"/>
      <c r="L117" s="3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</row>
    <row r="118" spans="1:65" s="1" customFormat="1" ht="15.2" customHeight="1">
      <c r="A118" s="25"/>
      <c r="B118" s="26"/>
      <c r="C118" s="22" t="s">
        <v>20</v>
      </c>
      <c r="D118" s="25"/>
      <c r="E118" s="25"/>
      <c r="F118" s="20" t="str">
        <f>E15</f>
        <v xml:space="preserve"> </v>
      </c>
      <c r="G118" s="25"/>
      <c r="H118" s="25"/>
      <c r="I118" s="22" t="s">
        <v>25</v>
      </c>
      <c r="J118" s="23" t="str">
        <f>E21</f>
        <v xml:space="preserve"> </v>
      </c>
      <c r="K118" s="25"/>
      <c r="L118" s="3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</row>
    <row r="119" spans="1:65" s="1" customFormat="1" ht="15.2" customHeight="1">
      <c r="A119" s="25"/>
      <c r="B119" s="26"/>
      <c r="C119" s="22" t="s">
        <v>24</v>
      </c>
      <c r="D119" s="25"/>
      <c r="E119" s="25"/>
      <c r="F119" s="20" t="str">
        <f>IF(E18="","",E18)</f>
        <v xml:space="preserve"> </v>
      </c>
      <c r="G119" s="25"/>
      <c r="H119" s="25"/>
      <c r="I119" s="22" t="s">
        <v>27</v>
      </c>
      <c r="J119" s="23" t="str">
        <f>E24</f>
        <v xml:space="preserve"> </v>
      </c>
      <c r="K119" s="25"/>
      <c r="L119" s="3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</row>
    <row r="120" spans="1:65" s="1" customFormat="1" ht="10.35" customHeight="1">
      <c r="A120" s="25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3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</row>
    <row r="121" spans="1:65" s="10" customFormat="1" ht="29.25" customHeight="1">
      <c r="A121" s="110"/>
      <c r="B121" s="111"/>
      <c r="C121" s="112" t="s">
        <v>101</v>
      </c>
      <c r="D121" s="113" t="s">
        <v>54</v>
      </c>
      <c r="E121" s="113" t="s">
        <v>50</v>
      </c>
      <c r="F121" s="113" t="s">
        <v>51</v>
      </c>
      <c r="G121" s="113" t="s">
        <v>102</v>
      </c>
      <c r="H121" s="113" t="s">
        <v>103</v>
      </c>
      <c r="I121" s="113" t="s">
        <v>104</v>
      </c>
      <c r="J121" s="114" t="s">
        <v>88</v>
      </c>
      <c r="K121" s="115" t="s">
        <v>105</v>
      </c>
      <c r="L121" s="116"/>
      <c r="M121" s="54" t="s">
        <v>1</v>
      </c>
      <c r="N121" s="55" t="s">
        <v>33</v>
      </c>
      <c r="O121" s="55" t="s">
        <v>106</v>
      </c>
      <c r="P121" s="55" t="s">
        <v>107</v>
      </c>
      <c r="Q121" s="55" t="s">
        <v>108</v>
      </c>
      <c r="R121" s="55" t="s">
        <v>109</v>
      </c>
      <c r="S121" s="55" t="s">
        <v>110</v>
      </c>
      <c r="T121" s="56" t="s">
        <v>111</v>
      </c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</row>
    <row r="122" spans="1:65" s="1" customFormat="1" ht="22.9" customHeight="1">
      <c r="A122" s="25"/>
      <c r="B122" s="26"/>
      <c r="C122" s="61" t="s">
        <v>112</v>
      </c>
      <c r="D122" s="25"/>
      <c r="E122" s="25"/>
      <c r="F122" s="25"/>
      <c r="G122" s="25"/>
      <c r="H122" s="25"/>
      <c r="I122" s="25"/>
      <c r="J122" s="117">
        <f>BK122</f>
        <v>0</v>
      </c>
      <c r="K122" s="25"/>
      <c r="L122" s="26"/>
      <c r="M122" s="57"/>
      <c r="N122" s="49"/>
      <c r="O122" s="58"/>
      <c r="P122" s="118">
        <f>P123+P142</f>
        <v>35.063121000000002</v>
      </c>
      <c r="Q122" s="58"/>
      <c r="R122" s="118">
        <f>R123+R142</f>
        <v>0.27554975000000004</v>
      </c>
      <c r="S122" s="58"/>
      <c r="T122" s="119">
        <f>T123+T142</f>
        <v>0.39878000000000002</v>
      </c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T122" s="13" t="s">
        <v>68</v>
      </c>
      <c r="AU122" s="13" t="s">
        <v>90</v>
      </c>
      <c r="BK122" s="120">
        <f>BK123+BK142</f>
        <v>0</v>
      </c>
    </row>
    <row r="123" spans="1:65" s="11" customFormat="1" ht="25.9" customHeight="1">
      <c r="B123" s="121"/>
      <c r="D123" s="122" t="s">
        <v>68</v>
      </c>
      <c r="E123" s="123" t="s">
        <v>113</v>
      </c>
      <c r="F123" s="123" t="s">
        <v>114</v>
      </c>
      <c r="J123" s="124">
        <f>BK123</f>
        <v>0</v>
      </c>
      <c r="L123" s="121"/>
      <c r="M123" s="125"/>
      <c r="N123" s="126"/>
      <c r="O123" s="126"/>
      <c r="P123" s="127">
        <f>P124+P129+P137</f>
        <v>35.063121000000002</v>
      </c>
      <c r="Q123" s="126"/>
      <c r="R123" s="127">
        <f>R124+R129+R137</f>
        <v>0.27554975000000004</v>
      </c>
      <c r="S123" s="126"/>
      <c r="T123" s="128">
        <f>T124+T129+T137</f>
        <v>0.39878000000000002</v>
      </c>
      <c r="AR123" s="122" t="s">
        <v>77</v>
      </c>
      <c r="AT123" s="129" t="s">
        <v>68</v>
      </c>
      <c r="AU123" s="129" t="s">
        <v>69</v>
      </c>
      <c r="AY123" s="122" t="s">
        <v>115</v>
      </c>
      <c r="BK123" s="130">
        <f>BK124+BK129+BK137</f>
        <v>0</v>
      </c>
    </row>
    <row r="124" spans="1:65" s="11" customFormat="1" ht="22.9" customHeight="1">
      <c r="B124" s="121"/>
      <c r="D124" s="122" t="s">
        <v>68</v>
      </c>
      <c r="E124" s="131" t="s">
        <v>116</v>
      </c>
      <c r="F124" s="131" t="s">
        <v>117</v>
      </c>
      <c r="J124" s="132">
        <f>BK124</f>
        <v>0</v>
      </c>
      <c r="L124" s="121"/>
      <c r="M124" s="125"/>
      <c r="N124" s="126"/>
      <c r="O124" s="126"/>
      <c r="P124" s="127">
        <f>SUM(P125:P128)</f>
        <v>3.6711500000000004</v>
      </c>
      <c r="Q124" s="126"/>
      <c r="R124" s="127">
        <f>SUM(R125:R128)</f>
        <v>0.10215974999999999</v>
      </c>
      <c r="S124" s="126"/>
      <c r="T124" s="128">
        <f>SUM(T125:T128)</f>
        <v>0</v>
      </c>
      <c r="AR124" s="122" t="s">
        <v>77</v>
      </c>
      <c r="AT124" s="129" t="s">
        <v>68</v>
      </c>
      <c r="AU124" s="129" t="s">
        <v>77</v>
      </c>
      <c r="AY124" s="122" t="s">
        <v>115</v>
      </c>
      <c r="BK124" s="130">
        <f>SUM(BK125:BK128)</f>
        <v>0</v>
      </c>
    </row>
    <row r="125" spans="1:65" s="1" customFormat="1" ht="24.2" customHeight="1">
      <c r="A125" s="25"/>
      <c r="B125" s="133"/>
      <c r="C125" s="134" t="s">
        <v>77</v>
      </c>
      <c r="D125" s="134" t="s">
        <v>118</v>
      </c>
      <c r="E125" s="135" t="s">
        <v>257</v>
      </c>
      <c r="F125" s="136" t="s">
        <v>258</v>
      </c>
      <c r="G125" s="137" t="s">
        <v>121</v>
      </c>
      <c r="H125" s="138">
        <v>0.52500000000000002</v>
      </c>
      <c r="I125" s="139"/>
      <c r="J125" s="139">
        <f>ROUND(I125*H125,2)</f>
        <v>0</v>
      </c>
      <c r="K125" s="140"/>
      <c r="L125" s="26"/>
      <c r="M125" s="141" t="s">
        <v>1</v>
      </c>
      <c r="N125" s="142" t="s">
        <v>34</v>
      </c>
      <c r="O125" s="143">
        <v>2.1240000000000001</v>
      </c>
      <c r="P125" s="143">
        <f>O125*H125</f>
        <v>1.1151000000000002</v>
      </c>
      <c r="Q125" s="143">
        <v>4.1529999999999997E-2</v>
      </c>
      <c r="R125" s="143">
        <f>Q125*H125</f>
        <v>2.180325E-2</v>
      </c>
      <c r="S125" s="143">
        <v>0</v>
      </c>
      <c r="T125" s="144">
        <f>S125*H125</f>
        <v>0</v>
      </c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R125" s="145" t="s">
        <v>122</v>
      </c>
      <c r="AT125" s="145" t="s">
        <v>118</v>
      </c>
      <c r="AU125" s="145" t="s">
        <v>79</v>
      </c>
      <c r="AY125" s="13" t="s">
        <v>115</v>
      </c>
      <c r="BE125" s="146">
        <f>IF(N125="základní",J125,0)</f>
        <v>0</v>
      </c>
      <c r="BF125" s="146">
        <f>IF(N125="snížená",J125,0)</f>
        <v>0</v>
      </c>
      <c r="BG125" s="146">
        <f>IF(N125="zákl. přenesená",J125,0)</f>
        <v>0</v>
      </c>
      <c r="BH125" s="146">
        <f>IF(N125="sníž. přenesená",J125,0)</f>
        <v>0</v>
      </c>
      <c r="BI125" s="146">
        <f>IF(N125="nulová",J125,0)</f>
        <v>0</v>
      </c>
      <c r="BJ125" s="13" t="s">
        <v>77</v>
      </c>
      <c r="BK125" s="146">
        <f>ROUND(I125*H125,2)</f>
        <v>0</v>
      </c>
      <c r="BL125" s="13" t="s">
        <v>122</v>
      </c>
      <c r="BM125" s="145" t="s">
        <v>259</v>
      </c>
    </row>
    <row r="126" spans="1:65" s="1" customFormat="1" ht="24.2" customHeight="1">
      <c r="A126" s="25"/>
      <c r="B126" s="133"/>
      <c r="C126" s="134" t="s">
        <v>79</v>
      </c>
      <c r="D126" s="134" t="s">
        <v>118</v>
      </c>
      <c r="E126" s="135" t="s">
        <v>260</v>
      </c>
      <c r="F126" s="136" t="s">
        <v>261</v>
      </c>
      <c r="G126" s="137" t="s">
        <v>121</v>
      </c>
      <c r="H126" s="138">
        <v>1.05</v>
      </c>
      <c r="I126" s="139"/>
      <c r="J126" s="139">
        <f>ROUND(I126*H126,2)</f>
        <v>0</v>
      </c>
      <c r="K126" s="140"/>
      <c r="L126" s="26"/>
      <c r="M126" s="141" t="s">
        <v>1</v>
      </c>
      <c r="N126" s="142" t="s">
        <v>34</v>
      </c>
      <c r="O126" s="143">
        <v>1.6910000000000001</v>
      </c>
      <c r="P126" s="143">
        <f>O126*H126</f>
        <v>1.7755500000000002</v>
      </c>
      <c r="Q126" s="143">
        <v>4.1529999999999997E-2</v>
      </c>
      <c r="R126" s="143">
        <f>Q126*H126</f>
        <v>4.3606499999999999E-2</v>
      </c>
      <c r="S126" s="143">
        <v>0</v>
      </c>
      <c r="T126" s="144">
        <f>S126*H126</f>
        <v>0</v>
      </c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R126" s="145" t="s">
        <v>122</v>
      </c>
      <c r="AT126" s="145" t="s">
        <v>118</v>
      </c>
      <c r="AU126" s="145" t="s">
        <v>79</v>
      </c>
      <c r="AY126" s="13" t="s">
        <v>115</v>
      </c>
      <c r="BE126" s="146">
        <f>IF(N126="základní",J126,0)</f>
        <v>0</v>
      </c>
      <c r="BF126" s="146">
        <f>IF(N126="snížená",J126,0)</f>
        <v>0</v>
      </c>
      <c r="BG126" s="146">
        <f>IF(N126="zákl. přenesená",J126,0)</f>
        <v>0</v>
      </c>
      <c r="BH126" s="146">
        <f>IF(N126="sníž. přenesená",J126,0)</f>
        <v>0</v>
      </c>
      <c r="BI126" s="146">
        <f>IF(N126="nulová",J126,0)</f>
        <v>0</v>
      </c>
      <c r="BJ126" s="13" t="s">
        <v>77</v>
      </c>
      <c r="BK126" s="146">
        <f>ROUND(I126*H126,2)</f>
        <v>0</v>
      </c>
      <c r="BL126" s="13" t="s">
        <v>122</v>
      </c>
      <c r="BM126" s="145" t="s">
        <v>262</v>
      </c>
    </row>
    <row r="127" spans="1:65" s="1" customFormat="1" ht="16.5" customHeight="1">
      <c r="A127" s="25"/>
      <c r="B127" s="133"/>
      <c r="C127" s="134" t="s">
        <v>127</v>
      </c>
      <c r="D127" s="134" t="s">
        <v>118</v>
      </c>
      <c r="E127" s="135" t="s">
        <v>124</v>
      </c>
      <c r="F127" s="136" t="s">
        <v>125</v>
      </c>
      <c r="G127" s="137" t="s">
        <v>121</v>
      </c>
      <c r="H127" s="138">
        <v>14</v>
      </c>
      <c r="I127" s="139"/>
      <c r="J127" s="139">
        <f>ROUND(I127*H127,2)</f>
        <v>0</v>
      </c>
      <c r="K127" s="140"/>
      <c r="L127" s="26"/>
      <c r="M127" s="141" t="s">
        <v>1</v>
      </c>
      <c r="N127" s="142" t="s">
        <v>34</v>
      </c>
      <c r="O127" s="143">
        <v>0.04</v>
      </c>
      <c r="P127" s="143">
        <f>O127*H127</f>
        <v>0.56000000000000005</v>
      </c>
      <c r="Q127" s="143">
        <v>0</v>
      </c>
      <c r="R127" s="143">
        <f>Q127*H127</f>
        <v>0</v>
      </c>
      <c r="S127" s="143">
        <v>0</v>
      </c>
      <c r="T127" s="144">
        <f>S127*H127</f>
        <v>0</v>
      </c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R127" s="145" t="s">
        <v>122</v>
      </c>
      <c r="AT127" s="145" t="s">
        <v>118</v>
      </c>
      <c r="AU127" s="145" t="s">
        <v>79</v>
      </c>
      <c r="AY127" s="13" t="s">
        <v>115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3" t="s">
        <v>77</v>
      </c>
      <c r="BK127" s="146">
        <f>ROUND(I127*H127,2)</f>
        <v>0</v>
      </c>
      <c r="BL127" s="13" t="s">
        <v>122</v>
      </c>
      <c r="BM127" s="145" t="s">
        <v>263</v>
      </c>
    </row>
    <row r="128" spans="1:65" s="1" customFormat="1" ht="24.2" customHeight="1">
      <c r="A128" s="25"/>
      <c r="B128" s="133"/>
      <c r="C128" s="134" t="s">
        <v>122</v>
      </c>
      <c r="D128" s="134" t="s">
        <v>118</v>
      </c>
      <c r="E128" s="135" t="s">
        <v>264</v>
      </c>
      <c r="F128" s="136" t="s">
        <v>265</v>
      </c>
      <c r="G128" s="137" t="s">
        <v>121</v>
      </c>
      <c r="H128" s="138">
        <v>0.35</v>
      </c>
      <c r="I128" s="139"/>
      <c r="J128" s="139">
        <f>ROUND(I128*H128,2)</f>
        <v>0</v>
      </c>
      <c r="K128" s="140"/>
      <c r="L128" s="26"/>
      <c r="M128" s="141" t="s">
        <v>1</v>
      </c>
      <c r="N128" s="142" t="s">
        <v>34</v>
      </c>
      <c r="O128" s="143">
        <v>0.63</v>
      </c>
      <c r="P128" s="143">
        <f>O128*H128</f>
        <v>0.22049999999999997</v>
      </c>
      <c r="Q128" s="143">
        <v>0.105</v>
      </c>
      <c r="R128" s="143">
        <f>Q128*H128</f>
        <v>3.6749999999999998E-2</v>
      </c>
      <c r="S128" s="143">
        <v>0</v>
      </c>
      <c r="T128" s="144">
        <f>S128*H128</f>
        <v>0</v>
      </c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R128" s="145" t="s">
        <v>122</v>
      </c>
      <c r="AT128" s="145" t="s">
        <v>118</v>
      </c>
      <c r="AU128" s="145" t="s">
        <v>79</v>
      </c>
      <c r="AY128" s="13" t="s">
        <v>115</v>
      </c>
      <c r="BE128" s="146">
        <f>IF(N128="základní",J128,0)</f>
        <v>0</v>
      </c>
      <c r="BF128" s="146">
        <f>IF(N128="snížená",J128,0)</f>
        <v>0</v>
      </c>
      <c r="BG128" s="146">
        <f>IF(N128="zákl. přenesená",J128,0)</f>
        <v>0</v>
      </c>
      <c r="BH128" s="146">
        <f>IF(N128="sníž. přenesená",J128,0)</f>
        <v>0</v>
      </c>
      <c r="BI128" s="146">
        <f>IF(N128="nulová",J128,0)</f>
        <v>0</v>
      </c>
      <c r="BJ128" s="13" t="s">
        <v>77</v>
      </c>
      <c r="BK128" s="146">
        <f>ROUND(I128*H128,2)</f>
        <v>0</v>
      </c>
      <c r="BL128" s="13" t="s">
        <v>122</v>
      </c>
      <c r="BM128" s="145" t="s">
        <v>266</v>
      </c>
    </row>
    <row r="129" spans="1:65" s="11" customFormat="1" ht="22.9" customHeight="1">
      <c r="B129" s="121"/>
      <c r="D129" s="122" t="s">
        <v>68</v>
      </c>
      <c r="E129" s="131" t="s">
        <v>132</v>
      </c>
      <c r="F129" s="131" t="s">
        <v>133</v>
      </c>
      <c r="J129" s="132">
        <f>BK129</f>
        <v>0</v>
      </c>
      <c r="L129" s="121"/>
      <c r="M129" s="125"/>
      <c r="N129" s="126"/>
      <c r="O129" s="126"/>
      <c r="P129" s="127">
        <f>SUM(P130:P136)</f>
        <v>30.343000000000004</v>
      </c>
      <c r="Q129" s="126"/>
      <c r="R129" s="127">
        <f>SUM(R130:R136)</f>
        <v>0.17339000000000002</v>
      </c>
      <c r="S129" s="126"/>
      <c r="T129" s="128">
        <f>SUM(T130:T136)</f>
        <v>0.39878000000000002</v>
      </c>
      <c r="AR129" s="122" t="s">
        <v>77</v>
      </c>
      <c r="AT129" s="129" t="s">
        <v>68</v>
      </c>
      <c r="AU129" s="129" t="s">
        <v>77</v>
      </c>
      <c r="AY129" s="122" t="s">
        <v>115</v>
      </c>
      <c r="BK129" s="130">
        <f>SUM(BK130:BK136)</f>
        <v>0</v>
      </c>
    </row>
    <row r="130" spans="1:65" s="1" customFormat="1" ht="24.2" customHeight="1">
      <c r="A130" s="25"/>
      <c r="B130" s="133"/>
      <c r="C130" s="134" t="s">
        <v>137</v>
      </c>
      <c r="D130" s="134" t="s">
        <v>118</v>
      </c>
      <c r="E130" s="135" t="s">
        <v>267</v>
      </c>
      <c r="F130" s="136" t="s">
        <v>268</v>
      </c>
      <c r="G130" s="137" t="s">
        <v>211</v>
      </c>
      <c r="H130" s="138">
        <v>1</v>
      </c>
      <c r="I130" s="139"/>
      <c r="J130" s="139">
        <f t="shared" ref="J130:J136" si="0">ROUND(I130*H130,2)</f>
        <v>0</v>
      </c>
      <c r="K130" s="140"/>
      <c r="L130" s="26"/>
      <c r="M130" s="141" t="s">
        <v>1</v>
      </c>
      <c r="N130" s="142" t="s">
        <v>34</v>
      </c>
      <c r="O130" s="143">
        <v>5.8460000000000001</v>
      </c>
      <c r="P130" s="143">
        <f t="shared" ref="P130:P136" si="1">O130*H130</f>
        <v>5.8460000000000001</v>
      </c>
      <c r="Q130" s="143">
        <v>0</v>
      </c>
      <c r="R130" s="143">
        <f t="shared" ref="R130:R136" si="2">Q130*H130</f>
        <v>0</v>
      </c>
      <c r="S130" s="143">
        <v>0</v>
      </c>
      <c r="T130" s="144">
        <f t="shared" ref="T130:T136" si="3">S130*H130</f>
        <v>0</v>
      </c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R130" s="145" t="s">
        <v>122</v>
      </c>
      <c r="AT130" s="145" t="s">
        <v>118</v>
      </c>
      <c r="AU130" s="145" t="s">
        <v>79</v>
      </c>
      <c r="AY130" s="13" t="s">
        <v>115</v>
      </c>
      <c r="BE130" s="146">
        <f t="shared" ref="BE130:BE136" si="4">IF(N130="základní",J130,0)</f>
        <v>0</v>
      </c>
      <c r="BF130" s="146">
        <f t="shared" ref="BF130:BF136" si="5">IF(N130="snížená",J130,0)</f>
        <v>0</v>
      </c>
      <c r="BG130" s="146">
        <f t="shared" ref="BG130:BG136" si="6">IF(N130="zákl. přenesená",J130,0)</f>
        <v>0</v>
      </c>
      <c r="BH130" s="146">
        <f t="shared" ref="BH130:BH136" si="7">IF(N130="sníž. přenesená",J130,0)</f>
        <v>0</v>
      </c>
      <c r="BI130" s="146">
        <f t="shared" ref="BI130:BI136" si="8">IF(N130="nulová",J130,0)</f>
        <v>0</v>
      </c>
      <c r="BJ130" s="13" t="s">
        <v>77</v>
      </c>
      <c r="BK130" s="146">
        <f t="shared" ref="BK130:BK136" si="9">ROUND(I130*H130,2)</f>
        <v>0</v>
      </c>
      <c r="BL130" s="13" t="s">
        <v>122</v>
      </c>
      <c r="BM130" s="145" t="s">
        <v>269</v>
      </c>
    </row>
    <row r="131" spans="1:65" s="1" customFormat="1" ht="33" customHeight="1">
      <c r="A131" s="25"/>
      <c r="B131" s="133"/>
      <c r="C131" s="134" t="s">
        <v>116</v>
      </c>
      <c r="D131" s="134" t="s">
        <v>118</v>
      </c>
      <c r="E131" s="135" t="s">
        <v>270</v>
      </c>
      <c r="F131" s="136" t="s">
        <v>271</v>
      </c>
      <c r="G131" s="137" t="s">
        <v>211</v>
      </c>
      <c r="H131" s="138">
        <v>5</v>
      </c>
      <c r="I131" s="139"/>
      <c r="J131" s="139">
        <f t="shared" si="0"/>
        <v>0</v>
      </c>
      <c r="K131" s="140"/>
      <c r="L131" s="26"/>
      <c r="M131" s="141" t="s">
        <v>1</v>
      </c>
      <c r="N131" s="142" t="s">
        <v>34</v>
      </c>
      <c r="O131" s="143">
        <v>0</v>
      </c>
      <c r="P131" s="143">
        <f t="shared" si="1"/>
        <v>0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R131" s="145" t="s">
        <v>122</v>
      </c>
      <c r="AT131" s="145" t="s">
        <v>118</v>
      </c>
      <c r="AU131" s="145" t="s">
        <v>79</v>
      </c>
      <c r="AY131" s="13" t="s">
        <v>115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3" t="s">
        <v>77</v>
      </c>
      <c r="BK131" s="146">
        <f t="shared" si="9"/>
        <v>0</v>
      </c>
      <c r="BL131" s="13" t="s">
        <v>122</v>
      </c>
      <c r="BM131" s="145" t="s">
        <v>272</v>
      </c>
    </row>
    <row r="132" spans="1:65" s="1" customFormat="1" ht="24.2" customHeight="1">
      <c r="A132" s="25"/>
      <c r="B132" s="133"/>
      <c r="C132" s="134" t="s">
        <v>144</v>
      </c>
      <c r="D132" s="134" t="s">
        <v>118</v>
      </c>
      <c r="E132" s="135" t="s">
        <v>273</v>
      </c>
      <c r="F132" s="136" t="s">
        <v>274</v>
      </c>
      <c r="G132" s="137" t="s">
        <v>211</v>
      </c>
      <c r="H132" s="138">
        <v>1</v>
      </c>
      <c r="I132" s="139"/>
      <c r="J132" s="139">
        <f t="shared" si="0"/>
        <v>0</v>
      </c>
      <c r="K132" s="140"/>
      <c r="L132" s="26"/>
      <c r="M132" s="141" t="s">
        <v>1</v>
      </c>
      <c r="N132" s="142" t="s">
        <v>34</v>
      </c>
      <c r="O132" s="143">
        <v>3.0259999999999998</v>
      </c>
      <c r="P132" s="143">
        <f t="shared" si="1"/>
        <v>3.0259999999999998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R132" s="145" t="s">
        <v>122</v>
      </c>
      <c r="AT132" s="145" t="s">
        <v>118</v>
      </c>
      <c r="AU132" s="145" t="s">
        <v>79</v>
      </c>
      <c r="AY132" s="13" t="s">
        <v>115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3" t="s">
        <v>77</v>
      </c>
      <c r="BK132" s="146">
        <f t="shared" si="9"/>
        <v>0</v>
      </c>
      <c r="BL132" s="13" t="s">
        <v>122</v>
      </c>
      <c r="BM132" s="145" t="s">
        <v>275</v>
      </c>
    </row>
    <row r="133" spans="1:65" s="1" customFormat="1" ht="24.2" customHeight="1">
      <c r="A133" s="25"/>
      <c r="B133" s="133"/>
      <c r="C133" s="134" t="s">
        <v>148</v>
      </c>
      <c r="D133" s="134" t="s">
        <v>118</v>
      </c>
      <c r="E133" s="135" t="s">
        <v>134</v>
      </c>
      <c r="F133" s="136" t="s">
        <v>135</v>
      </c>
      <c r="G133" s="137" t="s">
        <v>121</v>
      </c>
      <c r="H133" s="138">
        <v>14</v>
      </c>
      <c r="I133" s="139"/>
      <c r="J133" s="139">
        <f t="shared" si="0"/>
        <v>0</v>
      </c>
      <c r="K133" s="140"/>
      <c r="L133" s="26"/>
      <c r="M133" s="141" t="s">
        <v>1</v>
      </c>
      <c r="N133" s="142" t="s">
        <v>34</v>
      </c>
      <c r="O133" s="143">
        <v>0.308</v>
      </c>
      <c r="P133" s="143">
        <f t="shared" si="1"/>
        <v>4.3120000000000003</v>
      </c>
      <c r="Q133" s="143">
        <v>4.0000000000000003E-5</v>
      </c>
      <c r="R133" s="143">
        <f t="shared" si="2"/>
        <v>5.6000000000000006E-4</v>
      </c>
      <c r="S133" s="143">
        <v>0</v>
      </c>
      <c r="T133" s="144">
        <f t="shared" si="3"/>
        <v>0</v>
      </c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R133" s="145" t="s">
        <v>122</v>
      </c>
      <c r="AT133" s="145" t="s">
        <v>118</v>
      </c>
      <c r="AU133" s="145" t="s">
        <v>79</v>
      </c>
      <c r="AY133" s="13" t="s">
        <v>115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13" t="s">
        <v>77</v>
      </c>
      <c r="BK133" s="146">
        <f t="shared" si="9"/>
        <v>0</v>
      </c>
      <c r="BL133" s="13" t="s">
        <v>122</v>
      </c>
      <c r="BM133" s="145" t="s">
        <v>276</v>
      </c>
    </row>
    <row r="134" spans="1:65" s="1" customFormat="1" ht="21.75" customHeight="1">
      <c r="A134" s="25"/>
      <c r="B134" s="133"/>
      <c r="C134" s="134" t="s">
        <v>132</v>
      </c>
      <c r="D134" s="134" t="s">
        <v>118</v>
      </c>
      <c r="E134" s="135" t="s">
        <v>277</v>
      </c>
      <c r="F134" s="136" t="s">
        <v>278</v>
      </c>
      <c r="G134" s="137" t="s">
        <v>121</v>
      </c>
      <c r="H134" s="138">
        <v>1.42</v>
      </c>
      <c r="I134" s="139"/>
      <c r="J134" s="139">
        <f t="shared" si="0"/>
        <v>0</v>
      </c>
      <c r="K134" s="140"/>
      <c r="L134" s="26"/>
      <c r="M134" s="141" t="s">
        <v>1</v>
      </c>
      <c r="N134" s="142" t="s">
        <v>34</v>
      </c>
      <c r="O134" s="143">
        <v>0.59</v>
      </c>
      <c r="P134" s="143">
        <f t="shared" si="1"/>
        <v>0.83779999999999988</v>
      </c>
      <c r="Q134" s="143">
        <v>0</v>
      </c>
      <c r="R134" s="143">
        <f t="shared" si="2"/>
        <v>0</v>
      </c>
      <c r="S134" s="143">
        <v>5.8999999999999997E-2</v>
      </c>
      <c r="T134" s="144">
        <f t="shared" si="3"/>
        <v>8.3779999999999993E-2</v>
      </c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R134" s="145" t="s">
        <v>122</v>
      </c>
      <c r="AT134" s="145" t="s">
        <v>118</v>
      </c>
      <c r="AU134" s="145" t="s">
        <v>79</v>
      </c>
      <c r="AY134" s="13" t="s">
        <v>115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13" t="s">
        <v>77</v>
      </c>
      <c r="BK134" s="146">
        <f t="shared" si="9"/>
        <v>0</v>
      </c>
      <c r="BL134" s="13" t="s">
        <v>122</v>
      </c>
      <c r="BM134" s="145" t="s">
        <v>279</v>
      </c>
    </row>
    <row r="135" spans="1:65" s="1" customFormat="1" ht="16.5" customHeight="1">
      <c r="A135" s="25"/>
      <c r="B135" s="133"/>
      <c r="C135" s="134" t="s">
        <v>158</v>
      </c>
      <c r="D135" s="134" t="s">
        <v>118</v>
      </c>
      <c r="E135" s="135" t="s">
        <v>280</v>
      </c>
      <c r="F135" s="136" t="s">
        <v>281</v>
      </c>
      <c r="G135" s="137" t="s">
        <v>121</v>
      </c>
      <c r="H135" s="138">
        <v>12.6</v>
      </c>
      <c r="I135" s="139"/>
      <c r="J135" s="139">
        <f t="shared" si="0"/>
        <v>0</v>
      </c>
      <c r="K135" s="140"/>
      <c r="L135" s="26"/>
      <c r="M135" s="141" t="s">
        <v>1</v>
      </c>
      <c r="N135" s="142" t="s">
        <v>34</v>
      </c>
      <c r="O135" s="143">
        <v>0.33200000000000002</v>
      </c>
      <c r="P135" s="143">
        <f t="shared" si="1"/>
        <v>4.1832000000000003</v>
      </c>
      <c r="Q135" s="143">
        <v>0</v>
      </c>
      <c r="R135" s="143">
        <f t="shared" si="2"/>
        <v>0</v>
      </c>
      <c r="S135" s="143">
        <v>2.5000000000000001E-2</v>
      </c>
      <c r="T135" s="144">
        <f t="shared" si="3"/>
        <v>0.315</v>
      </c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R135" s="145" t="s">
        <v>122</v>
      </c>
      <c r="AT135" s="145" t="s">
        <v>118</v>
      </c>
      <c r="AU135" s="145" t="s">
        <v>79</v>
      </c>
      <c r="AY135" s="13" t="s">
        <v>115</v>
      </c>
      <c r="BE135" s="146">
        <f t="shared" si="4"/>
        <v>0</v>
      </c>
      <c r="BF135" s="146">
        <f t="shared" si="5"/>
        <v>0</v>
      </c>
      <c r="BG135" s="146">
        <f t="shared" si="6"/>
        <v>0</v>
      </c>
      <c r="BH135" s="146">
        <f t="shared" si="7"/>
        <v>0</v>
      </c>
      <c r="BI135" s="146">
        <f t="shared" si="8"/>
        <v>0</v>
      </c>
      <c r="BJ135" s="13" t="s">
        <v>77</v>
      </c>
      <c r="BK135" s="146">
        <f t="shared" si="9"/>
        <v>0</v>
      </c>
      <c r="BL135" s="13" t="s">
        <v>122</v>
      </c>
      <c r="BM135" s="145" t="s">
        <v>282</v>
      </c>
    </row>
    <row r="136" spans="1:65" s="1" customFormat="1" ht="16.5" customHeight="1">
      <c r="A136" s="25"/>
      <c r="B136" s="133"/>
      <c r="C136" s="134" t="s">
        <v>162</v>
      </c>
      <c r="D136" s="134" t="s">
        <v>118</v>
      </c>
      <c r="E136" s="135" t="s">
        <v>283</v>
      </c>
      <c r="F136" s="136" t="s">
        <v>284</v>
      </c>
      <c r="G136" s="137" t="s">
        <v>130</v>
      </c>
      <c r="H136" s="138">
        <v>3.5</v>
      </c>
      <c r="I136" s="139"/>
      <c r="J136" s="139">
        <f t="shared" si="0"/>
        <v>0</v>
      </c>
      <c r="K136" s="140"/>
      <c r="L136" s="26"/>
      <c r="M136" s="141" t="s">
        <v>1</v>
      </c>
      <c r="N136" s="142" t="s">
        <v>34</v>
      </c>
      <c r="O136" s="143">
        <v>3.468</v>
      </c>
      <c r="P136" s="143">
        <f t="shared" si="1"/>
        <v>12.138</v>
      </c>
      <c r="Q136" s="143">
        <v>4.938E-2</v>
      </c>
      <c r="R136" s="143">
        <f t="shared" si="2"/>
        <v>0.17283000000000001</v>
      </c>
      <c r="S136" s="143">
        <v>0</v>
      </c>
      <c r="T136" s="144">
        <f t="shared" si="3"/>
        <v>0</v>
      </c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R136" s="145" t="s">
        <v>122</v>
      </c>
      <c r="AT136" s="145" t="s">
        <v>118</v>
      </c>
      <c r="AU136" s="145" t="s">
        <v>79</v>
      </c>
      <c r="AY136" s="13" t="s">
        <v>115</v>
      </c>
      <c r="BE136" s="146">
        <f t="shared" si="4"/>
        <v>0</v>
      </c>
      <c r="BF136" s="146">
        <f t="shared" si="5"/>
        <v>0</v>
      </c>
      <c r="BG136" s="146">
        <f t="shared" si="6"/>
        <v>0</v>
      </c>
      <c r="BH136" s="146">
        <f t="shared" si="7"/>
        <v>0</v>
      </c>
      <c r="BI136" s="146">
        <f t="shared" si="8"/>
        <v>0</v>
      </c>
      <c r="BJ136" s="13" t="s">
        <v>77</v>
      </c>
      <c r="BK136" s="146">
        <f t="shared" si="9"/>
        <v>0</v>
      </c>
      <c r="BL136" s="13" t="s">
        <v>122</v>
      </c>
      <c r="BM136" s="145" t="s">
        <v>285</v>
      </c>
    </row>
    <row r="137" spans="1:65" s="11" customFormat="1" ht="22.9" customHeight="1">
      <c r="B137" s="121"/>
      <c r="D137" s="122" t="s">
        <v>68</v>
      </c>
      <c r="E137" s="131" t="s">
        <v>152</v>
      </c>
      <c r="F137" s="131" t="s">
        <v>153</v>
      </c>
      <c r="J137" s="132">
        <f>BK137</f>
        <v>0</v>
      </c>
      <c r="L137" s="121"/>
      <c r="M137" s="125"/>
      <c r="N137" s="126"/>
      <c r="O137" s="126"/>
      <c r="P137" s="127">
        <f>SUM(P138:P141)</f>
        <v>1.0489710000000001</v>
      </c>
      <c r="Q137" s="126"/>
      <c r="R137" s="127">
        <f>SUM(R138:R141)</f>
        <v>0</v>
      </c>
      <c r="S137" s="126"/>
      <c r="T137" s="128">
        <f>SUM(T138:T141)</f>
        <v>0</v>
      </c>
      <c r="AR137" s="122" t="s">
        <v>77</v>
      </c>
      <c r="AT137" s="129" t="s">
        <v>68</v>
      </c>
      <c r="AU137" s="129" t="s">
        <v>77</v>
      </c>
      <c r="AY137" s="122" t="s">
        <v>115</v>
      </c>
      <c r="BK137" s="130">
        <f>SUM(BK138:BK141)</f>
        <v>0</v>
      </c>
    </row>
    <row r="138" spans="1:65" s="1" customFormat="1" ht="24.2" customHeight="1">
      <c r="A138" s="25"/>
      <c r="B138" s="133"/>
      <c r="C138" s="134" t="s">
        <v>166</v>
      </c>
      <c r="D138" s="134" t="s">
        <v>118</v>
      </c>
      <c r="E138" s="135" t="s">
        <v>154</v>
      </c>
      <c r="F138" s="136" t="s">
        <v>155</v>
      </c>
      <c r="G138" s="137" t="s">
        <v>156</v>
      </c>
      <c r="H138" s="138">
        <v>0.39900000000000002</v>
      </c>
      <c r="I138" s="139"/>
      <c r="J138" s="139">
        <f>ROUND(I138*H138,2)</f>
        <v>0</v>
      </c>
      <c r="K138" s="140"/>
      <c r="L138" s="26"/>
      <c r="M138" s="141" t="s">
        <v>1</v>
      </c>
      <c r="N138" s="142" t="s">
        <v>34</v>
      </c>
      <c r="O138" s="143">
        <v>2.42</v>
      </c>
      <c r="P138" s="143">
        <f>O138*H138</f>
        <v>0.96557999999999999</v>
      </c>
      <c r="Q138" s="143">
        <v>0</v>
      </c>
      <c r="R138" s="143">
        <f>Q138*H138</f>
        <v>0</v>
      </c>
      <c r="S138" s="143">
        <v>0</v>
      </c>
      <c r="T138" s="144">
        <f>S138*H138</f>
        <v>0</v>
      </c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R138" s="145" t="s">
        <v>122</v>
      </c>
      <c r="AT138" s="145" t="s">
        <v>118</v>
      </c>
      <c r="AU138" s="145" t="s">
        <v>79</v>
      </c>
      <c r="AY138" s="13" t="s">
        <v>115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3" t="s">
        <v>77</v>
      </c>
      <c r="BK138" s="146">
        <f>ROUND(I138*H138,2)</f>
        <v>0</v>
      </c>
      <c r="BL138" s="13" t="s">
        <v>122</v>
      </c>
      <c r="BM138" s="145" t="s">
        <v>286</v>
      </c>
    </row>
    <row r="139" spans="1:65" s="1" customFormat="1" ht="24.2" customHeight="1">
      <c r="A139" s="25"/>
      <c r="B139" s="133"/>
      <c r="C139" s="134" t="s">
        <v>172</v>
      </c>
      <c r="D139" s="134" t="s">
        <v>118</v>
      </c>
      <c r="E139" s="135" t="s">
        <v>159</v>
      </c>
      <c r="F139" s="136" t="s">
        <v>160</v>
      </c>
      <c r="G139" s="137" t="s">
        <v>156</v>
      </c>
      <c r="H139" s="138">
        <v>0.39900000000000002</v>
      </c>
      <c r="I139" s="139"/>
      <c r="J139" s="139">
        <f>ROUND(I139*H139,2)</f>
        <v>0</v>
      </c>
      <c r="K139" s="140"/>
      <c r="L139" s="26"/>
      <c r="M139" s="141" t="s">
        <v>1</v>
      </c>
      <c r="N139" s="142" t="s">
        <v>34</v>
      </c>
      <c r="O139" s="143">
        <v>0.125</v>
      </c>
      <c r="P139" s="143">
        <f>O139*H139</f>
        <v>4.9875000000000003E-2</v>
      </c>
      <c r="Q139" s="143">
        <v>0</v>
      </c>
      <c r="R139" s="143">
        <f>Q139*H139</f>
        <v>0</v>
      </c>
      <c r="S139" s="143">
        <v>0</v>
      </c>
      <c r="T139" s="144">
        <f>S139*H139</f>
        <v>0</v>
      </c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R139" s="145" t="s">
        <v>122</v>
      </c>
      <c r="AT139" s="145" t="s">
        <v>118</v>
      </c>
      <c r="AU139" s="145" t="s">
        <v>79</v>
      </c>
      <c r="AY139" s="13" t="s">
        <v>115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3" t="s">
        <v>77</v>
      </c>
      <c r="BK139" s="146">
        <f>ROUND(I139*H139,2)</f>
        <v>0</v>
      </c>
      <c r="BL139" s="13" t="s">
        <v>122</v>
      </c>
      <c r="BM139" s="145" t="s">
        <v>287</v>
      </c>
    </row>
    <row r="140" spans="1:65" s="1" customFormat="1" ht="24.2" customHeight="1">
      <c r="A140" s="25"/>
      <c r="B140" s="133"/>
      <c r="C140" s="134" t="s">
        <v>180</v>
      </c>
      <c r="D140" s="134" t="s">
        <v>118</v>
      </c>
      <c r="E140" s="135" t="s">
        <v>163</v>
      </c>
      <c r="F140" s="136" t="s">
        <v>164</v>
      </c>
      <c r="G140" s="137" t="s">
        <v>156</v>
      </c>
      <c r="H140" s="138">
        <v>5.5860000000000003</v>
      </c>
      <c r="I140" s="139"/>
      <c r="J140" s="139">
        <f>ROUND(I140*H140,2)</f>
        <v>0</v>
      </c>
      <c r="K140" s="140"/>
      <c r="L140" s="26"/>
      <c r="M140" s="141" t="s">
        <v>1</v>
      </c>
      <c r="N140" s="142" t="s">
        <v>34</v>
      </c>
      <c r="O140" s="143">
        <v>6.0000000000000001E-3</v>
      </c>
      <c r="P140" s="143">
        <f>O140*H140</f>
        <v>3.3516000000000004E-2</v>
      </c>
      <c r="Q140" s="143">
        <v>0</v>
      </c>
      <c r="R140" s="143">
        <f>Q140*H140</f>
        <v>0</v>
      </c>
      <c r="S140" s="143">
        <v>0</v>
      </c>
      <c r="T140" s="144">
        <f>S140*H140</f>
        <v>0</v>
      </c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R140" s="145" t="s">
        <v>122</v>
      </c>
      <c r="AT140" s="145" t="s">
        <v>118</v>
      </c>
      <c r="AU140" s="145" t="s">
        <v>79</v>
      </c>
      <c r="AY140" s="13" t="s">
        <v>115</v>
      </c>
      <c r="BE140" s="146">
        <f>IF(N140="základní",J140,0)</f>
        <v>0</v>
      </c>
      <c r="BF140" s="146">
        <f>IF(N140="snížená",J140,0)</f>
        <v>0</v>
      </c>
      <c r="BG140" s="146">
        <f>IF(N140="zákl. přenesená",J140,0)</f>
        <v>0</v>
      </c>
      <c r="BH140" s="146">
        <f>IF(N140="sníž. přenesená",J140,0)</f>
        <v>0</v>
      </c>
      <c r="BI140" s="146">
        <f>IF(N140="nulová",J140,0)</f>
        <v>0</v>
      </c>
      <c r="BJ140" s="13" t="s">
        <v>77</v>
      </c>
      <c r="BK140" s="146">
        <f>ROUND(I140*H140,2)</f>
        <v>0</v>
      </c>
      <c r="BL140" s="13" t="s">
        <v>122</v>
      </c>
      <c r="BM140" s="145" t="s">
        <v>288</v>
      </c>
    </row>
    <row r="141" spans="1:65" s="1" customFormat="1" ht="33" customHeight="1">
      <c r="A141" s="25"/>
      <c r="B141" s="133"/>
      <c r="C141" s="134" t="s">
        <v>8</v>
      </c>
      <c r="D141" s="134" t="s">
        <v>118</v>
      </c>
      <c r="E141" s="135" t="s">
        <v>167</v>
      </c>
      <c r="F141" s="136" t="s">
        <v>168</v>
      </c>
      <c r="G141" s="137" t="s">
        <v>156</v>
      </c>
      <c r="H141" s="138">
        <v>0.39900000000000002</v>
      </c>
      <c r="I141" s="139"/>
      <c r="J141" s="139">
        <f>ROUND(I141*H141,2)</f>
        <v>0</v>
      </c>
      <c r="K141" s="140"/>
      <c r="L141" s="26"/>
      <c r="M141" s="141" t="s">
        <v>1</v>
      </c>
      <c r="N141" s="142" t="s">
        <v>34</v>
      </c>
      <c r="O141" s="143">
        <v>0</v>
      </c>
      <c r="P141" s="143">
        <f>O141*H141</f>
        <v>0</v>
      </c>
      <c r="Q141" s="143">
        <v>0</v>
      </c>
      <c r="R141" s="143">
        <f>Q141*H141</f>
        <v>0</v>
      </c>
      <c r="S141" s="143">
        <v>0</v>
      </c>
      <c r="T141" s="144">
        <f>S141*H141</f>
        <v>0</v>
      </c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R141" s="145" t="s">
        <v>122</v>
      </c>
      <c r="AT141" s="145" t="s">
        <v>118</v>
      </c>
      <c r="AU141" s="145" t="s">
        <v>79</v>
      </c>
      <c r="AY141" s="13" t="s">
        <v>115</v>
      </c>
      <c r="BE141" s="146">
        <f>IF(N141="základní",J141,0)</f>
        <v>0</v>
      </c>
      <c r="BF141" s="146">
        <f>IF(N141="snížená",J141,0)</f>
        <v>0</v>
      </c>
      <c r="BG141" s="146">
        <f>IF(N141="zákl. přenesená",J141,0)</f>
        <v>0</v>
      </c>
      <c r="BH141" s="146">
        <f>IF(N141="sníž. přenesená",J141,0)</f>
        <v>0</v>
      </c>
      <c r="BI141" s="146">
        <f>IF(N141="nulová",J141,0)</f>
        <v>0</v>
      </c>
      <c r="BJ141" s="13" t="s">
        <v>77</v>
      </c>
      <c r="BK141" s="146">
        <f>ROUND(I141*H141,2)</f>
        <v>0</v>
      </c>
      <c r="BL141" s="13" t="s">
        <v>122</v>
      </c>
      <c r="BM141" s="145" t="s">
        <v>289</v>
      </c>
    </row>
    <row r="142" spans="1:65" s="11" customFormat="1" ht="25.9" customHeight="1">
      <c r="B142" s="121"/>
      <c r="D142" s="122" t="s">
        <v>68</v>
      </c>
      <c r="E142" s="123" t="s">
        <v>176</v>
      </c>
      <c r="F142" s="123" t="s">
        <v>177</v>
      </c>
      <c r="J142" s="124">
        <f>BK142</f>
        <v>0</v>
      </c>
      <c r="L142" s="121"/>
      <c r="M142" s="125"/>
      <c r="N142" s="126"/>
      <c r="O142" s="126"/>
      <c r="P142" s="127">
        <f>P143</f>
        <v>0</v>
      </c>
      <c r="Q142" s="126"/>
      <c r="R142" s="127">
        <f>R143</f>
        <v>0</v>
      </c>
      <c r="S142" s="126"/>
      <c r="T142" s="128">
        <f>T143</f>
        <v>0</v>
      </c>
      <c r="AR142" s="122" t="s">
        <v>79</v>
      </c>
      <c r="AT142" s="129" t="s">
        <v>68</v>
      </c>
      <c r="AU142" s="129" t="s">
        <v>69</v>
      </c>
      <c r="AY142" s="122" t="s">
        <v>115</v>
      </c>
      <c r="BK142" s="130">
        <f>BK143</f>
        <v>0</v>
      </c>
    </row>
    <row r="143" spans="1:65" s="11" customFormat="1" ht="22.9" customHeight="1">
      <c r="B143" s="121"/>
      <c r="D143" s="122" t="s">
        <v>68</v>
      </c>
      <c r="E143" s="131" t="s">
        <v>290</v>
      </c>
      <c r="F143" s="131" t="s">
        <v>291</v>
      </c>
      <c r="J143" s="132">
        <f>BK143</f>
        <v>0</v>
      </c>
      <c r="L143" s="121"/>
      <c r="M143" s="125"/>
      <c r="N143" s="126"/>
      <c r="O143" s="126"/>
      <c r="P143" s="127">
        <f>SUM(P144:P145)</f>
        <v>0</v>
      </c>
      <c r="Q143" s="126"/>
      <c r="R143" s="127">
        <f>SUM(R144:R145)</f>
        <v>0</v>
      </c>
      <c r="S143" s="126"/>
      <c r="T143" s="128">
        <f>SUM(T144:T145)</f>
        <v>0</v>
      </c>
      <c r="AR143" s="122" t="s">
        <v>79</v>
      </c>
      <c r="AT143" s="129" t="s">
        <v>68</v>
      </c>
      <c r="AU143" s="129" t="s">
        <v>77</v>
      </c>
      <c r="AY143" s="122" t="s">
        <v>115</v>
      </c>
      <c r="BK143" s="130">
        <f>SUM(BK144:BK145)</f>
        <v>0</v>
      </c>
    </row>
    <row r="144" spans="1:65" s="1" customFormat="1" ht="16.5" customHeight="1">
      <c r="A144" s="25"/>
      <c r="B144" s="133"/>
      <c r="C144" s="134" t="s">
        <v>183</v>
      </c>
      <c r="D144" s="134" t="s">
        <v>118</v>
      </c>
      <c r="E144" s="135" t="s">
        <v>292</v>
      </c>
      <c r="F144" s="136" t="s">
        <v>293</v>
      </c>
      <c r="G144" s="137" t="s">
        <v>130</v>
      </c>
      <c r="H144" s="138">
        <v>4.5</v>
      </c>
      <c r="I144" s="139"/>
      <c r="J144" s="139">
        <f>ROUND(I144*H144,2)</f>
        <v>0</v>
      </c>
      <c r="K144" s="140"/>
      <c r="L144" s="26"/>
      <c r="M144" s="141" t="s">
        <v>1</v>
      </c>
      <c r="N144" s="142" t="s">
        <v>34</v>
      </c>
      <c r="O144" s="143">
        <v>0</v>
      </c>
      <c r="P144" s="143">
        <f>O144*H144</f>
        <v>0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R144" s="145" t="s">
        <v>183</v>
      </c>
      <c r="AT144" s="145" t="s">
        <v>118</v>
      </c>
      <c r="AU144" s="145" t="s">
        <v>79</v>
      </c>
      <c r="AY144" s="13" t="s">
        <v>115</v>
      </c>
      <c r="BE144" s="146">
        <f>IF(N144="základní",J144,0)</f>
        <v>0</v>
      </c>
      <c r="BF144" s="146">
        <f>IF(N144="snížená",J144,0)</f>
        <v>0</v>
      </c>
      <c r="BG144" s="146">
        <f>IF(N144="zákl. přenesená",J144,0)</f>
        <v>0</v>
      </c>
      <c r="BH144" s="146">
        <f>IF(N144="sníž. přenesená",J144,0)</f>
        <v>0</v>
      </c>
      <c r="BI144" s="146">
        <f>IF(N144="nulová",J144,0)</f>
        <v>0</v>
      </c>
      <c r="BJ144" s="13" t="s">
        <v>77</v>
      </c>
      <c r="BK144" s="146">
        <f>ROUND(I144*H144,2)</f>
        <v>0</v>
      </c>
      <c r="BL144" s="13" t="s">
        <v>183</v>
      </c>
      <c r="BM144" s="145" t="s">
        <v>294</v>
      </c>
    </row>
    <row r="145" spans="1:65" s="1" customFormat="1" ht="21.75" customHeight="1">
      <c r="A145" s="25"/>
      <c r="B145" s="133"/>
      <c r="C145" s="134" t="s">
        <v>191</v>
      </c>
      <c r="D145" s="134" t="s">
        <v>118</v>
      </c>
      <c r="E145" s="135" t="s">
        <v>295</v>
      </c>
      <c r="F145" s="136" t="s">
        <v>296</v>
      </c>
      <c r="G145" s="137" t="s">
        <v>130</v>
      </c>
      <c r="H145" s="138">
        <v>3.5</v>
      </c>
      <c r="I145" s="139"/>
      <c r="J145" s="139">
        <f>ROUND(I145*H145,2)</f>
        <v>0</v>
      </c>
      <c r="K145" s="140"/>
      <c r="L145" s="26"/>
      <c r="M145" s="157" t="s">
        <v>1</v>
      </c>
      <c r="N145" s="158" t="s">
        <v>34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R145" s="145" t="s">
        <v>183</v>
      </c>
      <c r="AT145" s="145" t="s">
        <v>118</v>
      </c>
      <c r="AU145" s="145" t="s">
        <v>79</v>
      </c>
      <c r="AY145" s="13" t="s">
        <v>115</v>
      </c>
      <c r="BE145" s="146">
        <f>IF(N145="základní",J145,0)</f>
        <v>0</v>
      </c>
      <c r="BF145" s="146">
        <f>IF(N145="snížená",J145,0)</f>
        <v>0</v>
      </c>
      <c r="BG145" s="146">
        <f>IF(N145="zákl. přenesená",J145,0)</f>
        <v>0</v>
      </c>
      <c r="BH145" s="146">
        <f>IF(N145="sníž. přenesená",J145,0)</f>
        <v>0</v>
      </c>
      <c r="BI145" s="146">
        <f>IF(N145="nulová",J145,0)</f>
        <v>0</v>
      </c>
      <c r="BJ145" s="13" t="s">
        <v>77</v>
      </c>
      <c r="BK145" s="146">
        <f>ROUND(I145*H145,2)</f>
        <v>0</v>
      </c>
      <c r="BL145" s="13" t="s">
        <v>183</v>
      </c>
      <c r="BM145" s="145" t="s">
        <v>297</v>
      </c>
    </row>
    <row r="146" spans="1:65" s="1" customFormat="1" ht="6.95" customHeight="1">
      <c r="A146" s="25"/>
      <c r="B146" s="40"/>
      <c r="C146" s="41"/>
      <c r="D146" s="41"/>
      <c r="E146" s="41"/>
      <c r="F146" s="41"/>
      <c r="G146" s="41"/>
      <c r="H146" s="41"/>
      <c r="I146" s="41"/>
      <c r="J146" s="41"/>
      <c r="K146" s="41"/>
      <c r="L146" s="26"/>
      <c r="M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</row>
  </sheetData>
  <autoFilter ref="C121:K14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001 - Rekonstrukce podlah...</vt:lpstr>
      <vt:lpstr>002 - Vybourání prosklené...</vt:lpstr>
      <vt:lpstr>'001 - Rekonstrukce podlah...'!Názvy_tisku</vt:lpstr>
      <vt:lpstr>'002 - Vybourání prosklené...'!Názvy_tisku</vt:lpstr>
      <vt:lpstr>'Rekapitulace stavby'!Názvy_tisku</vt:lpstr>
      <vt:lpstr>'001 - Rekonstrukce podlah...'!Oblast_tisku</vt:lpstr>
      <vt:lpstr>'002 - Vybourání prosklené...'!Oblast_tisku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LAPTOP-V6F5C2G1\Radka</dc:creator>
  <cp:lastModifiedBy>Ivana Orlíková</cp:lastModifiedBy>
  <dcterms:created xsi:type="dcterms:W3CDTF">2022-05-12T14:00:48Z</dcterms:created>
  <dcterms:modified xsi:type="dcterms:W3CDTF">2022-05-24T12:05:14Z</dcterms:modified>
</cp:coreProperties>
</file>